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Bissell\Transmission Rate Filings\Con Edison\Con Ed RS19 Formula Rate\Compliance Filing\"/>
    </mc:Choice>
  </mc:AlternateContent>
  <xr:revisionPtr revIDLastSave="0" documentId="13_ncr:1_{A858DE46-C85E-4E7B-886E-2D41C61666FE}" xr6:coauthVersionLast="47" xr6:coauthVersionMax="47" xr10:uidLastSave="{00000000-0000-0000-0000-000000000000}"/>
  <bookViews>
    <workbookView xWindow="22932" yWindow="-108" windowWidth="23256" windowHeight="1461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19-Schedule 19 ATRRs" sheetId="73" r:id="rId22"/>
    <sheet name="10b10-Schedule 10 ATRRs" sheetId="71" r:id="rId23"/>
    <sheet name="11-ROE Adder" sheetId="72" r:id="rId24"/>
  </sheets>
  <externalReferences>
    <externalReference r:id="rId25"/>
    <externalReference r:id="rId26"/>
    <externalReference r:id="rId27"/>
    <externalReference r:id="rId28"/>
    <externalReference r:id="rId2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Items'!$A$1:$Z$108</definedName>
    <definedName name="_xlnm.Print_Area" localSheetId="4">'2a10-ADIT Current Year'!$A$1:$I$93</definedName>
    <definedName name="_xlnm.Print_Area" localSheetId="3">'2a19-ADIT Current Year '!$A$1:$I$93</definedName>
    <definedName name="_xlnm.Print_Area" localSheetId="11">'3a19-EADIT'!$A$1:$T$79</definedName>
    <definedName name="_xlnm.Print_Area" localSheetId="12">'3b10-EADIT'!$A$1:$T$79</definedName>
    <definedName name="_xlnm.Print_Area" localSheetId="13">'4-IT Permanent Differences'!$A$1:$G$24</definedName>
    <definedName name="_xlnm.Print_Area" localSheetId="14">'5-Project Return'!$A$1:$T$106</definedName>
    <definedName name="_xlnm.Print_Area" localSheetId="15">'6a19-Project Cost of Capital'!$A$1:$M$71</definedName>
    <definedName name="_xlnm.Print_Area" localSheetId="16">'6b10-Project Cost of Capital'!$A$1:$M$44</definedName>
    <definedName name="_xlnm.Print_Area" localSheetId="20">'9-Corrections'!$A$1:$M$34</definedName>
    <definedName name="_xlnm.Print_Area" localSheetId="1">'Appendix A'!$A$1:$O$220</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9" i="71" l="1"/>
  <c r="O39" i="71"/>
  <c r="E23" i="5"/>
  <c r="D23" i="5"/>
  <c r="C23" i="5"/>
  <c r="E13" i="5"/>
  <c r="D13" i="5"/>
  <c r="C13" i="5"/>
  <c r="I131" i="53" l="1"/>
  <c r="C17" i="72" l="1"/>
  <c r="H40" i="73"/>
  <c r="H41" i="73"/>
  <c r="H42" i="73"/>
  <c r="H43" i="73"/>
  <c r="H44" i="73"/>
  <c r="H45" i="73"/>
  <c r="H46" i="73"/>
  <c r="H47" i="73"/>
  <c r="H48" i="73"/>
  <c r="H49" i="73"/>
  <c r="H50" i="73"/>
  <c r="H51" i="73"/>
  <c r="H52" i="73"/>
  <c r="H53" i="73"/>
  <c r="H54" i="73"/>
  <c r="H55" i="73"/>
  <c r="H56" i="73"/>
  <c r="H39" i="73"/>
  <c r="I29" i="60"/>
  <c r="I27" i="60"/>
  <c r="I23" i="60"/>
  <c r="I21" i="60"/>
  <c r="I19" i="60"/>
  <c r="O21" i="62"/>
  <c r="M21" i="62"/>
  <c r="M20" i="62"/>
  <c r="K44" i="71"/>
  <c r="K43" i="71"/>
  <c r="K42" i="71"/>
  <c r="J45" i="71"/>
  <c r="J46" i="71"/>
  <c r="J47" i="71"/>
  <c r="J48" i="71"/>
  <c r="J49" i="71"/>
  <c r="J50" i="71"/>
  <c r="J51" i="71"/>
  <c r="J52" i="71"/>
  <c r="J53" i="71"/>
  <c r="J54" i="71"/>
  <c r="J55" i="71"/>
  <c r="J56" i="71"/>
  <c r="J57" i="71"/>
  <c r="J58" i="71"/>
  <c r="J59" i="71"/>
  <c r="H37" i="71"/>
  <c r="H14" i="71"/>
  <c r="E14" i="71"/>
  <c r="A14" i="71"/>
  <c r="L41" i="73"/>
  <c r="L40" i="73"/>
  <c r="L39" i="73"/>
  <c r="H34" i="73"/>
  <c r="H14" i="73"/>
  <c r="E14" i="73"/>
  <c r="A14" i="73"/>
  <c r="Q10" i="62"/>
  <c r="Q9" i="62"/>
  <c r="N46" i="53"/>
  <c r="I46" i="53"/>
  <c r="J10" i="62"/>
  <c r="A148" i="53"/>
  <c r="C56" i="53"/>
  <c r="C53" i="53"/>
  <c r="D53" i="53"/>
  <c r="D52" i="53"/>
  <c r="D51" i="53"/>
  <c r="C52" i="53"/>
  <c r="C51" i="53"/>
  <c r="C50" i="53"/>
  <c r="D50" i="53"/>
  <c r="B104" i="3"/>
  <c r="J52" i="3"/>
  <c r="J53" i="3"/>
  <c r="G53" i="3"/>
  <c r="F53" i="3"/>
  <c r="E53" i="3"/>
  <c r="C53" i="3"/>
  <c r="D53" i="3" s="1"/>
  <c r="H67" i="3"/>
  <c r="G67" i="3"/>
  <c r="F67" i="3"/>
  <c r="E67" i="3"/>
  <c r="D67" i="3"/>
  <c r="C67" i="3"/>
  <c r="C90" i="53"/>
  <c r="A90" i="53"/>
  <c r="K36" i="73" l="1"/>
  <c r="D17" i="63"/>
  <c r="E32" i="71"/>
  <c r="N129" i="53"/>
  <c r="I129" i="53"/>
  <c r="C129" i="53"/>
  <c r="I51" i="64"/>
  <c r="I51" i="56"/>
  <c r="I57" i="63"/>
  <c r="I19" i="63"/>
  <c r="I17" i="63"/>
  <c r="I57" i="4"/>
  <c r="I19" i="4"/>
  <c r="I17" i="4"/>
  <c r="C42" i="53"/>
  <c r="C127" i="53"/>
  <c r="C108" i="53"/>
  <c r="A45" i="68" l="1"/>
  <c r="A45" i="55"/>
  <c r="C102" i="3" l="1"/>
  <c r="F94" i="3"/>
  <c r="F102" i="3" s="1"/>
  <c r="E94" i="3"/>
  <c r="E102" i="3" s="1"/>
  <c r="D94" i="3"/>
  <c r="D102" i="3" s="1"/>
  <c r="C31" i="3"/>
  <c r="I36" i="12" l="1"/>
  <c r="I27" i="12"/>
  <c r="I18" i="12"/>
  <c r="A65" i="53"/>
  <c r="A143" i="53" s="1"/>
  <c r="A182" i="53" s="1"/>
  <c r="F10" i="70" l="1"/>
  <c r="L24" i="62"/>
  <c r="H24" i="62"/>
  <c r="E24" i="62"/>
  <c r="F52" i="53"/>
  <c r="F73" i="3"/>
  <c r="G104" i="3"/>
  <c r="I87" i="53" s="1"/>
  <c r="E35" i="73"/>
  <c r="D34" i="73"/>
  <c r="A13" i="73"/>
  <c r="A3" i="73"/>
  <c r="E34" i="73" l="1"/>
  <c r="F34" i="73" s="1"/>
  <c r="F36" i="73"/>
  <c r="L58" i="73"/>
  <c r="A16" i="73"/>
  <c r="C19" i="72"/>
  <c r="C15" i="72"/>
  <c r="A19" i="72"/>
  <c r="A17" i="72"/>
  <c r="A15" i="72"/>
  <c r="A13" i="72"/>
  <c r="D9" i="72"/>
  <c r="A9" i="72"/>
  <c r="A10" i="72" s="1"/>
  <c r="A11" i="72" s="1"/>
  <c r="A3" i="72"/>
  <c r="D37" i="71"/>
  <c r="A13" i="71"/>
  <c r="G96" i="3"/>
  <c r="N87" i="53" s="1"/>
  <c r="H45" i="71"/>
  <c r="H46" i="71"/>
  <c r="H47" i="71"/>
  <c r="H48" i="71"/>
  <c r="H49" i="71"/>
  <c r="H50" i="71"/>
  <c r="H51" i="71"/>
  <c r="H52" i="71"/>
  <c r="H53" i="71"/>
  <c r="H54" i="71"/>
  <c r="H55" i="71"/>
  <c r="H56" i="71"/>
  <c r="H57" i="71"/>
  <c r="H58" i="71"/>
  <c r="H59" i="71"/>
  <c r="R60" i="71"/>
  <c r="E38" i="71"/>
  <c r="E37" i="71" l="1"/>
  <c r="F37" i="71" s="1"/>
  <c r="F39" i="71"/>
  <c r="A16" i="71"/>
  <c r="A18" i="71" s="1"/>
  <c r="A20" i="71" s="1"/>
  <c r="A22" i="71" s="1"/>
  <c r="E24" i="71" s="1"/>
  <c r="G34" i="73"/>
  <c r="A18" i="73"/>
  <c r="A20" i="73" s="1"/>
  <c r="A22" i="73" s="1"/>
  <c r="A24" i="73" s="1"/>
  <c r="K61" i="71"/>
  <c r="G37" i="71" l="1"/>
  <c r="H36" i="73"/>
  <c r="E26" i="73"/>
  <c r="A26" i="73"/>
  <c r="E24" i="73"/>
  <c r="A24" i="71"/>
  <c r="E26" i="71" s="1"/>
  <c r="A3" i="71"/>
  <c r="D31" i="70"/>
  <c r="D40" i="70" s="1"/>
  <c r="D41" i="70" s="1"/>
  <c r="L30" i="70"/>
  <c r="F30" i="70"/>
  <c r="L29" i="70"/>
  <c r="F29" i="70"/>
  <c r="L28" i="70"/>
  <c r="F28" i="70"/>
  <c r="L27" i="70"/>
  <c r="F27" i="70"/>
  <c r="L26" i="70"/>
  <c r="F26" i="70"/>
  <c r="L25" i="70"/>
  <c r="F25" i="70"/>
  <c r="L24" i="70"/>
  <c r="F24" i="70"/>
  <c r="L23" i="70"/>
  <c r="F23" i="70"/>
  <c r="L22" i="70"/>
  <c r="F22" i="70"/>
  <c r="L21" i="70"/>
  <c r="F21" i="70"/>
  <c r="L20" i="70"/>
  <c r="F20" i="70"/>
  <c r="L19" i="70"/>
  <c r="F19" i="70"/>
  <c r="L18" i="70"/>
  <c r="F18" i="70"/>
  <c r="L17" i="70"/>
  <c r="F17" i="70"/>
  <c r="A9" i="70"/>
  <c r="A10" i="70" s="1"/>
  <c r="A11" i="70" s="1"/>
  <c r="A18" i="70" s="1"/>
  <c r="A3" i="70"/>
  <c r="F70" i="68"/>
  <c r="E70" i="68"/>
  <c r="J35" i="68"/>
  <c r="I35" i="68"/>
  <c r="I34" i="68"/>
  <c r="A33" i="68"/>
  <c r="A34" i="68" s="1"/>
  <c r="A35" i="68" s="1"/>
  <c r="A36" i="68" s="1"/>
  <c r="A37"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70" i="68" s="1"/>
  <c r="B3" i="68"/>
  <c r="N127" i="53"/>
  <c r="L19" i="60"/>
  <c r="L23" i="60" s="1"/>
  <c r="F176" i="53"/>
  <c r="N123" i="53" s="1"/>
  <c r="H22" i="71" s="1"/>
  <c r="A20" i="5"/>
  <c r="F23" i="5"/>
  <c r="F20" i="5"/>
  <c r="K97" i="53"/>
  <c r="K52" i="53"/>
  <c r="F218" i="53"/>
  <c r="N98" i="53" s="1"/>
  <c r="K98" i="53"/>
  <c r="N69" i="53"/>
  <c r="N67" i="53"/>
  <c r="K67" i="53"/>
  <c r="K68" i="53"/>
  <c r="J76" i="67"/>
  <c r="D48" i="67" s="1"/>
  <c r="M63" i="67"/>
  <c r="M61" i="67"/>
  <c r="K61" i="67"/>
  <c r="F61" i="67"/>
  <c r="C61" i="67"/>
  <c r="D60" i="67"/>
  <c r="E60" i="67" s="1"/>
  <c r="G60" i="67" s="1"/>
  <c r="I60" i="67" s="1"/>
  <c r="L60" i="67" s="1"/>
  <c r="N60" i="67" s="1"/>
  <c r="D59" i="67"/>
  <c r="E59" i="67" s="1"/>
  <c r="G59" i="67" s="1"/>
  <c r="I59" i="67" s="1"/>
  <c r="L59" i="67" s="1"/>
  <c r="N59" i="67" s="1"/>
  <c r="D58" i="67"/>
  <c r="E58" i="67" s="1"/>
  <c r="G58" i="67" s="1"/>
  <c r="I58" i="67" s="1"/>
  <c r="L58" i="67" s="1"/>
  <c r="N58" i="67" s="1"/>
  <c r="D57" i="67"/>
  <c r="E57" i="67" s="1"/>
  <c r="G57" i="67" s="1"/>
  <c r="I57" i="67" s="1"/>
  <c r="L57" i="67" s="1"/>
  <c r="N57" i="67" s="1"/>
  <c r="D56" i="67"/>
  <c r="E56" i="67" s="1"/>
  <c r="M53" i="67"/>
  <c r="K53" i="67"/>
  <c r="K63" i="67" s="1"/>
  <c r="F53" i="67"/>
  <c r="C53" i="67"/>
  <c r="D52" i="67"/>
  <c r="E52" i="67" s="1"/>
  <c r="G52" i="67" s="1"/>
  <c r="I52" i="67" s="1"/>
  <c r="L52" i="67" s="1"/>
  <c r="N52" i="67" s="1"/>
  <c r="D51" i="67"/>
  <c r="E51" i="67" s="1"/>
  <c r="G51" i="67" s="1"/>
  <c r="I51" i="67" s="1"/>
  <c r="L51" i="67" s="1"/>
  <c r="N51" i="67" s="1"/>
  <c r="D50" i="67"/>
  <c r="E50" i="67" s="1"/>
  <c r="G50" i="67" s="1"/>
  <c r="I50" i="67" s="1"/>
  <c r="L50" i="67" s="1"/>
  <c r="N50" i="67" s="1"/>
  <c r="D49" i="67"/>
  <c r="E49" i="67" s="1"/>
  <c r="G49" i="67" s="1"/>
  <c r="I49" i="67" s="1"/>
  <c r="L49" i="67" s="1"/>
  <c r="N49" i="67" s="1"/>
  <c r="F45" i="67"/>
  <c r="C45" i="67"/>
  <c r="D44" i="67"/>
  <c r="E44" i="67" s="1"/>
  <c r="G44" i="67" s="1"/>
  <c r="I44" i="67" s="1"/>
  <c r="L44" i="67" s="1"/>
  <c r="N44" i="67" s="1"/>
  <c r="D43" i="67"/>
  <c r="E43" i="67" s="1"/>
  <c r="M34" i="67"/>
  <c r="K34" i="67"/>
  <c r="F34" i="67"/>
  <c r="C34" i="67"/>
  <c r="E33" i="67"/>
  <c r="G33" i="67" s="1"/>
  <c r="I33" i="67" s="1"/>
  <c r="L33" i="67" s="1"/>
  <c r="N33" i="67" s="1"/>
  <c r="G32" i="67"/>
  <c r="I32" i="67" s="1"/>
  <c r="L32" i="67" s="1"/>
  <c r="N32" i="67" s="1"/>
  <c r="E32" i="67"/>
  <c r="G31" i="67"/>
  <c r="I31" i="67" s="1"/>
  <c r="L31" i="67" s="1"/>
  <c r="N31" i="67" s="1"/>
  <c r="E31" i="67"/>
  <c r="E30" i="67"/>
  <c r="G30" i="67" s="1"/>
  <c r="I30" i="67" s="1"/>
  <c r="L30" i="67" s="1"/>
  <c r="N30" i="67" s="1"/>
  <c r="D29" i="67"/>
  <c r="E29" i="67" s="1"/>
  <c r="M26" i="67"/>
  <c r="K26" i="67"/>
  <c r="F26" i="67"/>
  <c r="C26" i="67"/>
  <c r="N25" i="67"/>
  <c r="L25" i="67"/>
  <c r="E25" i="67"/>
  <c r="G25" i="67" s="1"/>
  <c r="D25" i="67"/>
  <c r="D26" i="67" s="1"/>
  <c r="E24" i="67"/>
  <c r="G24" i="67" s="1"/>
  <c r="I24" i="67" s="1"/>
  <c r="L24" i="67" s="1"/>
  <c r="N24" i="67" s="1"/>
  <c r="G23" i="67"/>
  <c r="I23" i="67" s="1"/>
  <c r="L23" i="67" s="1"/>
  <c r="N23" i="67" s="1"/>
  <c r="E23" i="67"/>
  <c r="G22" i="67"/>
  <c r="I22" i="67" s="1"/>
  <c r="E22" i="67"/>
  <c r="B22" i="67"/>
  <c r="M19" i="67"/>
  <c r="M36" i="67" s="1"/>
  <c r="M69" i="67" s="1"/>
  <c r="K19" i="67"/>
  <c r="K36" i="67" s="1"/>
  <c r="K69" i="67" s="1"/>
  <c r="F19" i="67"/>
  <c r="C19" i="67"/>
  <c r="D18" i="67"/>
  <c r="E18" i="67" s="1"/>
  <c r="G18" i="67" s="1"/>
  <c r="I18" i="67" s="1"/>
  <c r="L18" i="67" s="1"/>
  <c r="N18" i="67" s="1"/>
  <c r="E17" i="67"/>
  <c r="G17" i="67" s="1"/>
  <c r="I17" i="67" s="1"/>
  <c r="L17" i="67" s="1"/>
  <c r="N17" i="67" s="1"/>
  <c r="D17" i="67"/>
  <c r="D16" i="67"/>
  <c r="E16" i="67" s="1"/>
  <c r="G16" i="67" s="1"/>
  <c r="I16" i="67" s="1"/>
  <c r="L16" i="67" s="1"/>
  <c r="N16" i="67" s="1"/>
  <c r="D15" i="67"/>
  <c r="E15" i="67" s="1"/>
  <c r="G15" i="67" s="1"/>
  <c r="I15" i="67" s="1"/>
  <c r="L15" i="67" s="1"/>
  <c r="N15" i="67" s="1"/>
  <c r="A15" i="67"/>
  <c r="A16" i="67" s="1"/>
  <c r="A17" i="67" s="1"/>
  <c r="A18" i="67" s="1"/>
  <c r="A19" i="67" s="1"/>
  <c r="A22" i="67" s="1"/>
  <c r="A23" i="67" s="1"/>
  <c r="A24" i="67" s="1"/>
  <c r="A25" i="67" s="1"/>
  <c r="A26" i="67" s="1"/>
  <c r="A29" i="67" s="1"/>
  <c r="A30" i="67" s="1"/>
  <c r="A31" i="67" s="1"/>
  <c r="A32" i="67" s="1"/>
  <c r="A33" i="67" s="1"/>
  <c r="A34" i="67" s="1"/>
  <c r="A36" i="67" s="1"/>
  <c r="A37" i="67" s="1"/>
  <c r="A38" i="67" s="1"/>
  <c r="A43" i="67" s="1"/>
  <c r="A44" i="67" s="1"/>
  <c r="A45" i="67" s="1"/>
  <c r="A48" i="67" s="1"/>
  <c r="A49" i="67" s="1"/>
  <c r="A50" i="67" s="1"/>
  <c r="A51" i="67" s="1"/>
  <c r="A52" i="67" s="1"/>
  <c r="A53" i="67" s="1"/>
  <c r="A56" i="67" s="1"/>
  <c r="A57" i="67" s="1"/>
  <c r="A58" i="67" s="1"/>
  <c r="A59" i="67" s="1"/>
  <c r="A60" i="67" s="1"/>
  <c r="A61" i="67" s="1"/>
  <c r="A63" i="67" s="1"/>
  <c r="A64" i="67" s="1"/>
  <c r="A65" i="67" s="1"/>
  <c r="A67" i="67" s="1"/>
  <c r="A69" i="67" s="1"/>
  <c r="A74" i="67" s="1"/>
  <c r="A75" i="67" s="1"/>
  <c r="A76" i="67" s="1"/>
  <c r="D11" i="67" s="1"/>
  <c r="D14" i="67"/>
  <c r="D19" i="67" s="1"/>
  <c r="N11" i="67"/>
  <c r="L11" i="67"/>
  <c r="I11" i="67"/>
  <c r="G11" i="67"/>
  <c r="E11" i="67"/>
  <c r="B6" i="67"/>
  <c r="C29" i="66"/>
  <c r="D27" i="66"/>
  <c r="D26" i="66" s="1"/>
  <c r="G29" i="66"/>
  <c r="E19" i="66"/>
  <c r="E20" i="66" s="1"/>
  <c r="E21" i="66" s="1"/>
  <c r="E22" i="66" s="1"/>
  <c r="E23" i="66" s="1"/>
  <c r="E24" i="66" s="1"/>
  <c r="E25" i="66" s="1"/>
  <c r="E26" i="66" s="1"/>
  <c r="E27" i="66" s="1"/>
  <c r="E28" i="66" s="1"/>
  <c r="F28" i="66" s="1"/>
  <c r="E18" i="66"/>
  <c r="A18" i="66"/>
  <c r="A19" i="66" s="1"/>
  <c r="A20" i="66" s="1"/>
  <c r="A21" i="66" s="1"/>
  <c r="A22" i="66" s="1"/>
  <c r="A23" i="66" s="1"/>
  <c r="A24" i="66" s="1"/>
  <c r="A25" i="66" s="1"/>
  <c r="A26" i="66" s="1"/>
  <c r="A27" i="66" s="1"/>
  <c r="A28" i="66" s="1"/>
  <c r="A29" i="66" s="1"/>
  <c r="A35" i="66" s="1"/>
  <c r="A36" i="66" s="1"/>
  <c r="A37" i="66" s="1"/>
  <c r="A38" i="66" s="1"/>
  <c r="A39" i="66" s="1"/>
  <c r="A40" i="66" s="1"/>
  <c r="A41" i="66" s="1"/>
  <c r="A42" i="66" s="1"/>
  <c r="A43" i="66" s="1"/>
  <c r="A44" i="66" s="1"/>
  <c r="A45" i="66" s="1"/>
  <c r="A46" i="66" s="1"/>
  <c r="E17" i="66"/>
  <c r="A17" i="66"/>
  <c r="P16" i="66"/>
  <c r="B5"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D12" i="64"/>
  <c r="D15" i="64" s="1"/>
  <c r="F11" i="64"/>
  <c r="E11" i="64"/>
  <c r="D11" i="64"/>
  <c r="F10" i="64"/>
  <c r="F12" i="64" s="1"/>
  <c r="E10"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E11" i="63" s="1"/>
  <c r="D62" i="63"/>
  <c r="C61" i="63"/>
  <c r="C60" i="63"/>
  <c r="C59" i="63"/>
  <c r="C58"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F12" i="63"/>
  <c r="E12" i="63"/>
  <c r="D12" i="63"/>
  <c r="F11" i="63"/>
  <c r="A11" i="63"/>
  <c r="A12" i="63" s="1"/>
  <c r="D10" i="63"/>
  <c r="D13" i="63" s="1"/>
  <c r="D16" i="63" s="1"/>
  <c r="B3" i="63"/>
  <c r="N35" i="53"/>
  <c r="N33" i="53"/>
  <c r="K28" i="53"/>
  <c r="K29" i="53"/>
  <c r="K27" i="53"/>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F148" i="53"/>
  <c r="K12" i="53"/>
  <c r="K69" i="53" s="1"/>
  <c r="F147" i="53"/>
  <c r="E22" i="56"/>
  <c r="H178" i="53"/>
  <c r="H39" i="71" l="1"/>
  <c r="I34" i="73"/>
  <c r="J34" i="73" s="1"/>
  <c r="I36" i="68"/>
  <c r="G44" i="71"/>
  <c r="G43" i="71"/>
  <c r="D43" i="71"/>
  <c r="G42" i="71"/>
  <c r="D44" i="71"/>
  <c r="E36" i="73"/>
  <c r="A28" i="73"/>
  <c r="A26" i="71"/>
  <c r="A28" i="71" s="1"/>
  <c r="L31" i="70"/>
  <c r="D8" i="70" s="1"/>
  <c r="D8" i="72" s="1"/>
  <c r="T25" i="3"/>
  <c r="N15" i="53" s="1"/>
  <c r="F150" i="53" s="1"/>
  <c r="D42" i="71"/>
  <c r="T46" i="3"/>
  <c r="N25" i="53" s="1"/>
  <c r="H13" i="71" s="1"/>
  <c r="F31" i="70"/>
  <c r="D10" i="70" s="1"/>
  <c r="D10" i="72" s="1"/>
  <c r="D9" i="70"/>
  <c r="F9" i="70"/>
  <c r="J34" i="68"/>
  <c r="J36" i="68" s="1"/>
  <c r="K36" i="68" s="1"/>
  <c r="I37" i="68" s="1"/>
  <c r="L29" i="60"/>
  <c r="L27" i="60"/>
  <c r="L21" i="60"/>
  <c r="A22" i="5"/>
  <c r="L22" i="67"/>
  <c r="I26" i="67"/>
  <c r="G29" i="67"/>
  <c r="E34" i="67"/>
  <c r="E61" i="67"/>
  <c r="G56" i="67"/>
  <c r="G43" i="67"/>
  <c r="E45" i="67"/>
  <c r="D53" i="67"/>
  <c r="D61" i="67"/>
  <c r="E48" i="67"/>
  <c r="E26" i="67"/>
  <c r="D45" i="67"/>
  <c r="G26" i="67"/>
  <c r="E14" i="67"/>
  <c r="D34" i="67"/>
  <c r="H26" i="66"/>
  <c r="D25" i="66"/>
  <c r="F26" i="66"/>
  <c r="H28" i="66"/>
  <c r="F27" i="66"/>
  <c r="H27" i="66" s="1"/>
  <c r="F23" i="65"/>
  <c r="G23" i="65" s="1"/>
  <c r="G22" i="65"/>
  <c r="E20" i="65"/>
  <c r="G21" i="65"/>
  <c r="A13" i="64"/>
  <c r="A14" i="64" s="1"/>
  <c r="A15" i="64" s="1"/>
  <c r="A24" i="64" s="1"/>
  <c r="A25" i="64" s="1"/>
  <c r="A26" i="64" s="1"/>
  <c r="A27" i="64" s="1"/>
  <c r="A28" i="64" s="1"/>
  <c r="A29" i="64" s="1"/>
  <c r="A30" i="64" s="1"/>
  <c r="A31" i="64" s="1"/>
  <c r="A32" i="64" s="1"/>
  <c r="A33" i="64" s="1"/>
  <c r="A34" i="64" s="1"/>
  <c r="A35" i="64" s="1"/>
  <c r="A36" i="64" s="1"/>
  <c r="I12" i="64"/>
  <c r="E13" i="63"/>
  <c r="D18" i="63"/>
  <c r="I13" i="63"/>
  <c r="A13" i="63"/>
  <c r="K34" i="73" l="1"/>
  <c r="L34" i="73" s="1"/>
  <c r="M34" i="73" s="1"/>
  <c r="J36" i="73"/>
  <c r="D11" i="72"/>
  <c r="E10" i="72" s="1"/>
  <c r="G10" i="72" s="1"/>
  <c r="H43" i="71"/>
  <c r="H44" i="71"/>
  <c r="G61" i="71"/>
  <c r="A30" i="73"/>
  <c r="I36" i="73" s="1"/>
  <c r="E30" i="73"/>
  <c r="E30" i="71"/>
  <c r="A30" i="71"/>
  <c r="I39" i="71" s="1"/>
  <c r="E39" i="71"/>
  <c r="A32" i="71"/>
  <c r="D36" i="70"/>
  <c r="D37" i="70" s="1"/>
  <c r="F8" i="70" s="1"/>
  <c r="D11" i="70"/>
  <c r="E9" i="70" s="1"/>
  <c r="G9" i="70" s="1"/>
  <c r="H42" i="71"/>
  <c r="D61" i="71"/>
  <c r="H12" i="71"/>
  <c r="N34" i="53"/>
  <c r="I43" i="67"/>
  <c r="L43" i="67" s="1"/>
  <c r="N43" i="67" s="1"/>
  <c r="G45" i="67"/>
  <c r="G61" i="67"/>
  <c r="I56" i="67"/>
  <c r="N22" i="67"/>
  <c r="N26" i="67" s="1"/>
  <c r="L26" i="67"/>
  <c r="E19" i="67"/>
  <c r="E36" i="67" s="1"/>
  <c r="E38" i="67" s="1"/>
  <c r="E67" i="67" s="1"/>
  <c r="G14" i="67"/>
  <c r="E53" i="67"/>
  <c r="G48" i="67"/>
  <c r="E63" i="67"/>
  <c r="E65" i="67" s="1"/>
  <c r="G34" i="67"/>
  <c r="I29" i="67"/>
  <c r="F25" i="66"/>
  <c r="H25" i="66" s="1"/>
  <c r="D24" i="66"/>
  <c r="E19" i="65"/>
  <c r="G20" i="65"/>
  <c r="J21" i="65"/>
  <c r="J22" i="65"/>
  <c r="J23" i="65"/>
  <c r="I9" i="64"/>
  <c r="A51" i="64"/>
  <c r="A52" i="64" s="1"/>
  <c r="A53" i="64" s="1"/>
  <c r="A54" i="64" s="1"/>
  <c r="A55" i="64" s="1"/>
  <c r="A56" i="64" s="1"/>
  <c r="I15" i="64"/>
  <c r="A14" i="63"/>
  <c r="A15" i="63" s="1"/>
  <c r="A16" i="63" s="1"/>
  <c r="I16" i="63"/>
  <c r="I37" i="71" l="1"/>
  <c r="J37" i="71" s="1"/>
  <c r="M36" i="73"/>
  <c r="N34" i="73"/>
  <c r="O34" i="73" s="1"/>
  <c r="P34" i="73" s="1"/>
  <c r="E34" i="71"/>
  <c r="A34" i="71"/>
  <c r="A41" i="71" s="1"/>
  <c r="A42" i="71" s="1"/>
  <c r="A43" i="71" s="1"/>
  <c r="A44" i="71" s="1"/>
  <c r="A45" i="71" s="1"/>
  <c r="A46" i="71" s="1"/>
  <c r="A47" i="71" s="1"/>
  <c r="A48" i="71" s="1"/>
  <c r="A49" i="71" s="1"/>
  <c r="A50" i="71" s="1"/>
  <c r="A51" i="71" s="1"/>
  <c r="A52" i="71" s="1"/>
  <c r="A53" i="71" s="1"/>
  <c r="A54" i="71" s="1"/>
  <c r="A55" i="71" s="1"/>
  <c r="A56" i="71" s="1"/>
  <c r="A57" i="71" s="1"/>
  <c r="A58" i="71" s="1"/>
  <c r="A59" i="71" s="1"/>
  <c r="A61" i="71" s="1"/>
  <c r="C133" i="53" s="1"/>
  <c r="E10" i="70"/>
  <c r="G10" i="70" s="1"/>
  <c r="E9" i="72"/>
  <c r="G9" i="72" s="1"/>
  <c r="E8" i="72"/>
  <c r="H61" i="71"/>
  <c r="A38" i="73"/>
  <c r="A39" i="73" s="1"/>
  <c r="A40" i="73" s="1"/>
  <c r="A41" i="73" s="1"/>
  <c r="A42" i="73" s="1"/>
  <c r="A43" i="73" s="1"/>
  <c r="A44" i="73" s="1"/>
  <c r="A45" i="73" s="1"/>
  <c r="A46" i="73" s="1"/>
  <c r="A47" i="73" s="1"/>
  <c r="A48" i="73" s="1"/>
  <c r="A49" i="73" s="1"/>
  <c r="A50" i="73" s="1"/>
  <c r="A51" i="73" s="1"/>
  <c r="A52" i="73" s="1"/>
  <c r="A53" i="73" s="1"/>
  <c r="A54" i="73" s="1"/>
  <c r="A55" i="73" s="1"/>
  <c r="A56" i="73" s="1"/>
  <c r="A58" i="73" s="1"/>
  <c r="E8" i="70"/>
  <c r="G17" i="72"/>
  <c r="A19" i="70"/>
  <c r="A20" i="70" s="1"/>
  <c r="A21" i="70" s="1"/>
  <c r="A22" i="70" s="1"/>
  <c r="A23" i="70" s="1"/>
  <c r="A24" i="70" s="1"/>
  <c r="A25" i="70" s="1"/>
  <c r="A26" i="70" s="1"/>
  <c r="A27" i="70" s="1"/>
  <c r="A28" i="70" s="1"/>
  <c r="A29" i="70" s="1"/>
  <c r="A30" i="70" s="1"/>
  <c r="A31" i="70" s="1"/>
  <c r="I61" i="67"/>
  <c r="L56" i="67"/>
  <c r="I34" i="67"/>
  <c r="L29" i="67"/>
  <c r="I48" i="67"/>
  <c r="G53" i="67"/>
  <c r="G63" i="67" s="1"/>
  <c r="G65" i="67" s="1"/>
  <c r="I14" i="67"/>
  <c r="G19" i="67"/>
  <c r="G36" i="67" s="1"/>
  <c r="G38" i="67" s="1"/>
  <c r="D23" i="66"/>
  <c r="F24" i="66"/>
  <c r="H24"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36" i="12"/>
  <c r="M27" i="12"/>
  <c r="M18" i="12"/>
  <c r="G71" i="56"/>
  <c r="F71" i="56"/>
  <c r="B3" i="56"/>
  <c r="D69" i="53"/>
  <c r="I69" i="53"/>
  <c r="K37" i="71" l="1"/>
  <c r="L37" i="71" s="1"/>
  <c r="L39" i="71"/>
  <c r="J39" i="71"/>
  <c r="P36" i="73"/>
  <c r="E11" i="70"/>
  <c r="E11" i="72"/>
  <c r="G8" i="72"/>
  <c r="G11" i="72" s="1"/>
  <c r="G8" i="70"/>
  <c r="G11" i="70" s="1"/>
  <c r="C8" i="70"/>
  <c r="C40" i="70"/>
  <c r="C10" i="70"/>
  <c r="C36" i="70"/>
  <c r="C9" i="70"/>
  <c r="A35" i="70"/>
  <c r="I53" i="67"/>
  <c r="I63" i="67" s="1"/>
  <c r="I65" i="67" s="1"/>
  <c r="L48" i="67"/>
  <c r="N29" i="67"/>
  <c r="N34" i="67" s="1"/>
  <c r="L34" i="67"/>
  <c r="N56" i="67"/>
  <c r="N61" i="67" s="1"/>
  <c r="L61" i="67"/>
  <c r="G67" i="67"/>
  <c r="L14" i="67"/>
  <c r="I19" i="67"/>
  <c r="I36" i="67" s="1"/>
  <c r="I38" i="67" s="1"/>
  <c r="D22" i="66"/>
  <c r="F23" i="66"/>
  <c r="H23" i="66" s="1"/>
  <c r="J19" i="65"/>
  <c r="E17" i="65"/>
  <c r="G18" i="65"/>
  <c r="A57" i="63"/>
  <c r="A58" i="63" s="1"/>
  <c r="A59" i="63" s="1"/>
  <c r="A60" i="63" s="1"/>
  <c r="A61" i="63" s="1"/>
  <c r="A62" i="63" s="1"/>
  <c r="I10" i="63"/>
  <c r="I18" i="63"/>
  <c r="L11" i="54"/>
  <c r="D18" i="4"/>
  <c r="M37" i="71" l="1"/>
  <c r="A36" i="70"/>
  <c r="A37" i="70" s="1"/>
  <c r="A39" i="70" s="1"/>
  <c r="N48" i="67"/>
  <c r="N53" i="67" s="1"/>
  <c r="N63" i="67" s="1"/>
  <c r="N65" i="67" s="1"/>
  <c r="L53" i="67"/>
  <c r="L63" i="67" s="1"/>
  <c r="L65" i="67" s="1"/>
  <c r="I67" i="67"/>
  <c r="N14" i="67"/>
  <c r="N19" i="67" s="1"/>
  <c r="N36" i="67" s="1"/>
  <c r="N38" i="67" s="1"/>
  <c r="L19" i="67"/>
  <c r="L36" i="67" s="1"/>
  <c r="L38" i="67" s="1"/>
  <c r="D21" i="66"/>
  <c r="F22" i="66"/>
  <c r="H22"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18" i="53"/>
  <c r="I98" i="53" s="1"/>
  <c r="N37" i="71" l="1"/>
  <c r="N39" i="71"/>
  <c r="A40" i="70"/>
  <c r="A41" i="70" s="1"/>
  <c r="C37" i="70"/>
  <c r="L67" i="67"/>
  <c r="N67" i="67"/>
  <c r="D20" i="66"/>
  <c r="F21" i="66"/>
  <c r="H21" i="66" s="1"/>
  <c r="E15" i="65"/>
  <c r="G16" i="65"/>
  <c r="J17" i="65"/>
  <c r="A30" i="4"/>
  <c r="A19" i="4"/>
  <c r="A20" i="4" s="1"/>
  <c r="O37" i="71" l="1"/>
  <c r="C41" i="70"/>
  <c r="D19" i="66"/>
  <c r="F20" i="66"/>
  <c r="H20" i="66" s="1"/>
  <c r="J16" i="65"/>
  <c r="E14" i="65"/>
  <c r="G15" i="65"/>
  <c r="L46" i="12"/>
  <c r="L47" i="12"/>
  <c r="L48" i="12"/>
  <c r="L49" i="12"/>
  <c r="L50" i="12"/>
  <c r="L51" i="12"/>
  <c r="L52" i="12"/>
  <c r="L53" i="12"/>
  <c r="L54" i="12"/>
  <c r="L55" i="12"/>
  <c r="L56" i="12"/>
  <c r="L57" i="12"/>
  <c r="L45" i="12"/>
  <c r="L44" i="12"/>
  <c r="P37" i="71" l="1"/>
  <c r="Q37" i="71" s="1"/>
  <c r="R37" i="71" s="1"/>
  <c r="F19" i="66"/>
  <c r="H19" i="66" s="1"/>
  <c r="D18" i="66"/>
  <c r="E13" i="65"/>
  <c r="G14" i="65"/>
  <c r="J15" i="65"/>
  <c r="A3" i="59"/>
  <c r="B3" i="57"/>
  <c r="B3" i="4"/>
  <c r="A7" i="61"/>
  <c r="E28" i="4"/>
  <c r="N31" i="3"/>
  <c r="N10" i="3"/>
  <c r="D90" i="53"/>
  <c r="D80" i="53"/>
  <c r="D17" i="66" l="1"/>
  <c r="F17" i="66" s="1"/>
  <c r="H17" i="66" s="1"/>
  <c r="F18" i="66"/>
  <c r="H18" i="66" s="1"/>
  <c r="E12" i="65"/>
  <c r="G12" i="65" s="1"/>
  <c r="G13" i="65"/>
  <c r="J14" i="65"/>
  <c r="C67" i="12"/>
  <c r="C63" i="12"/>
  <c r="F44" i="12"/>
  <c r="F38" i="12"/>
  <c r="F29" i="12"/>
  <c r="F20" i="12"/>
  <c r="F11" i="12"/>
  <c r="C37" i="12"/>
  <c r="C36" i="12"/>
  <c r="C35" i="12"/>
  <c r="C28" i="12"/>
  <c r="C27" i="12"/>
  <c r="C26" i="12"/>
  <c r="C19" i="12"/>
  <c r="C18" i="12"/>
  <c r="C17" i="12"/>
  <c r="C10" i="12"/>
  <c r="C9" i="12"/>
  <c r="C8" i="12"/>
  <c r="I17" i="66" l="1"/>
  <c r="I18" i="66" s="1"/>
  <c r="I19" i="66" s="1"/>
  <c r="I20" i="66" s="1"/>
  <c r="I21" i="66" s="1"/>
  <c r="I22" i="66" s="1"/>
  <c r="I23" i="66" s="1"/>
  <c r="I24" i="66" s="1"/>
  <c r="I25" i="66" s="1"/>
  <c r="I26" i="66" s="1"/>
  <c r="I27" i="66" s="1"/>
  <c r="I28" i="66" s="1"/>
  <c r="H29" i="66"/>
  <c r="J13" i="65"/>
  <c r="J12" i="65"/>
  <c r="M24" i="62"/>
  <c r="J24" i="62"/>
  <c r="F24" i="62"/>
  <c r="D24" i="62"/>
  <c r="H9" i="62"/>
  <c r="F13" i="5"/>
  <c r="C34" i="54"/>
  <c r="N11" i="54"/>
  <c r="I11" i="54"/>
  <c r="G11" i="54"/>
  <c r="E11" i="54"/>
  <c r="A12" i="57"/>
  <c r="A13" i="57" s="1"/>
  <c r="A14" i="57" s="1"/>
  <c r="A15" i="57" s="1"/>
  <c r="A16" i="57" s="1"/>
  <c r="A17" i="57" s="1"/>
  <c r="A18" i="57" s="1"/>
  <c r="A19" i="57" s="1"/>
  <c r="A20" i="57" s="1"/>
  <c r="A21" i="57" s="1"/>
  <c r="A22" i="57" s="1"/>
  <c r="A23" i="57" s="1"/>
  <c r="A24" i="57" s="1"/>
  <c r="B2" i="3" l="1"/>
  <c r="F10" i="5"/>
  <c r="B49" i="61" l="1"/>
  <c r="D74" i="53"/>
  <c r="B80" i="62" l="1"/>
  <c r="B52" i="62"/>
  <c r="B41" i="62"/>
  <c r="B22" i="54"/>
  <c r="B25" i="56"/>
  <c r="B24" i="56"/>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O9" i="62"/>
  <c r="N9" i="62"/>
  <c r="M9" i="62"/>
  <c r="P9" i="62"/>
  <c r="L9" i="62"/>
  <c r="K9" i="62"/>
  <c r="J9" i="62"/>
  <c r="N33" i="3"/>
  <c r="I29"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F14" i="62" l="1"/>
  <c r="G41" i="73"/>
  <c r="F12" i="62"/>
  <c r="G40" i="73"/>
  <c r="D14" i="62"/>
  <c r="D41" i="73"/>
  <c r="D12" i="62"/>
  <c r="H12" i="62" s="1"/>
  <c r="D40" i="73"/>
  <c r="T30" i="3"/>
  <c r="H16" i="62"/>
  <c r="N46" i="3"/>
  <c r="I25" i="53" s="1"/>
  <c r="H13" i="73" s="1"/>
  <c r="H14" i="62" l="1"/>
  <c r="A9" i="12"/>
  <c r="A10" i="12" s="1"/>
  <c r="A11" i="12" s="1"/>
  <c r="A17" i="12" s="1"/>
  <c r="A18" i="12" s="1"/>
  <c r="A19" i="12" s="1"/>
  <c r="A20" i="12" s="1"/>
  <c r="A26" i="12" s="1"/>
  <c r="A27" i="12" s="1"/>
  <c r="A28" i="12" s="1"/>
  <c r="A29" i="12" s="1"/>
  <c r="A35" i="12" s="1"/>
  <c r="A36" i="12" s="1"/>
  <c r="A37" i="12" s="1"/>
  <c r="A38" i="12" s="1"/>
  <c r="A45" i="12" s="1"/>
  <c r="A46" i="12" s="1"/>
  <c r="F37" i="12"/>
  <c r="F28" i="12"/>
  <c r="F19" i="12"/>
  <c r="F10" i="12"/>
  <c r="D148" i="53"/>
  <c r="D169" i="53"/>
  <c r="G167" i="53" s="1"/>
  <c r="C12" i="53"/>
  <c r="F76" i="3"/>
  <c r="I55" i="3" s="1"/>
  <c r="J55" i="3" s="1"/>
  <c r="F77" i="3"/>
  <c r="I56" i="3" s="1"/>
  <c r="J56" i="3" s="1"/>
  <c r="F78" i="3"/>
  <c r="I57" i="3" s="1"/>
  <c r="J57" i="3" s="1"/>
  <c r="F79" i="3"/>
  <c r="I58" i="3" s="1"/>
  <c r="J58" i="3" s="1"/>
  <c r="F80" i="3"/>
  <c r="I59" i="3" s="1"/>
  <c r="J59" i="3" s="1"/>
  <c r="F81" i="3"/>
  <c r="I60" i="3" s="1"/>
  <c r="J60" i="3" s="1"/>
  <c r="F82" i="3"/>
  <c r="I61" i="3" s="1"/>
  <c r="J61" i="3" s="1"/>
  <c r="F83" i="3"/>
  <c r="I62" i="3" s="1"/>
  <c r="J62" i="3" s="1"/>
  <c r="F84" i="3"/>
  <c r="I63" i="3" s="1"/>
  <c r="J63" i="3" s="1"/>
  <c r="F85" i="3"/>
  <c r="I64" i="3" s="1"/>
  <c r="J64" i="3" s="1"/>
  <c r="F86" i="3"/>
  <c r="I65" i="3" s="1"/>
  <c r="J65" i="3" s="1"/>
  <c r="F87" i="3"/>
  <c r="I66" i="3" s="1"/>
  <c r="J66" i="3" s="1"/>
  <c r="F75" i="3"/>
  <c r="I54" i="3" s="1"/>
  <c r="E88" i="3"/>
  <c r="D88" i="3"/>
  <c r="C88" i="3"/>
  <c r="F19" i="60"/>
  <c r="F23" i="60" s="1"/>
  <c r="A13" i="60"/>
  <c r="A15" i="60" s="1"/>
  <c r="F70" i="55"/>
  <c r="J35" i="55" s="1"/>
  <c r="E70" i="55"/>
  <c r="I35" i="55" s="1"/>
  <c r="I34" i="55"/>
  <c r="J34" i="55" s="1"/>
  <c r="A33" i="55"/>
  <c r="A34" i="55" s="1"/>
  <c r="A35" i="55" s="1"/>
  <c r="A36" i="55" s="1"/>
  <c r="A37" i="55"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I67" i="3" l="1"/>
  <c r="J54" i="3"/>
  <c r="J67" i="3" s="1"/>
  <c r="D26" i="58"/>
  <c r="F27" i="58"/>
  <c r="A29" i="58"/>
  <c r="A35" i="58" s="1"/>
  <c r="A36" i="58" s="1"/>
  <c r="A37" i="58" s="1"/>
  <c r="A38" i="58" s="1"/>
  <c r="A39" i="58" s="1"/>
  <c r="A40" i="58" s="1"/>
  <c r="A41" i="58" s="1"/>
  <c r="A42" i="58" s="1"/>
  <c r="A43" i="58" s="1"/>
  <c r="A44" i="58" s="1"/>
  <c r="A45" i="58" s="1"/>
  <c r="A46" i="58" s="1"/>
  <c r="H27" i="58"/>
  <c r="A19" i="54"/>
  <c r="A22" i="54" s="1"/>
  <c r="A23" i="54" s="1"/>
  <c r="A24" i="54" s="1"/>
  <c r="A25" i="54" s="1"/>
  <c r="A26" i="54" s="1"/>
  <c r="A29" i="54" s="1"/>
  <c r="A30" i="54" s="1"/>
  <c r="A31" i="54" s="1"/>
  <c r="A32" i="54" s="1"/>
  <c r="A33" i="54" s="1"/>
  <c r="A34" i="54" s="1"/>
  <c r="G29" i="58"/>
  <c r="F88" i="3"/>
  <c r="A16" i="60"/>
  <c r="A19" i="60" s="1"/>
  <c r="C21" i="60" s="1"/>
  <c r="F27" i="60"/>
  <c r="F29" i="60" s="1"/>
  <c r="I127"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K36" i="55" l="1"/>
  <c r="I37" i="55" s="1"/>
  <c r="D25" i="58"/>
  <c r="F26" i="58"/>
  <c r="H26" i="58" s="1"/>
  <c r="K69" i="54"/>
  <c r="E29" i="54"/>
  <c r="G29" i="54" s="1"/>
  <c r="I29" i="54" s="1"/>
  <c r="D34" i="54"/>
  <c r="E48" i="54"/>
  <c r="D53" i="54"/>
  <c r="D61" i="54" s="1"/>
  <c r="C19" i="60"/>
  <c r="C23" i="60"/>
  <c r="A21" i="60"/>
  <c r="A23" i="60"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D24" i="58"/>
  <c r="F25" i="58"/>
  <c r="H25" i="58" s="1"/>
  <c r="A25" i="60"/>
  <c r="A26" i="60" s="1"/>
  <c r="A27" i="60" s="1"/>
  <c r="A29" i="60"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N20" i="62"/>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3" i="53"/>
  <c r="D176" i="53"/>
  <c r="I123" i="53" s="1"/>
  <c r="H22" i="7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A12" i="5"/>
  <c r="F97" i="53"/>
  <c r="F27" i="53"/>
  <c r="F28" i="53" s="1"/>
  <c r="D83" i="53"/>
  <c r="C83" i="53"/>
  <c r="B27" i="53"/>
  <c r="D105" i="53" l="1"/>
  <c r="G13" i="72" s="1"/>
  <c r="G15" i="72" s="1"/>
  <c r="E12" i="5"/>
  <c r="D12" i="5"/>
  <c r="C22" i="5"/>
  <c r="E22" i="5"/>
  <c r="D22" i="5"/>
  <c r="D100" i="53"/>
  <c r="O20" i="62"/>
  <c r="D18" i="58"/>
  <c r="F19" i="58"/>
  <c r="H19" i="58" s="1"/>
  <c r="D27" i="12"/>
  <c r="D36" i="12"/>
  <c r="L58" i="12"/>
  <c r="D8" i="12" s="1"/>
  <c r="D67" i="12"/>
  <c r="D18" i="12"/>
  <c r="A62" i="12"/>
  <c r="D9" i="12"/>
  <c r="F58" i="12"/>
  <c r="I35" i="53"/>
  <c r="I33" i="53"/>
  <c r="F29" i="53"/>
  <c r="I46" i="3"/>
  <c r="I30" i="3"/>
  <c r="O30" i="3" s="1"/>
  <c r="G46" i="3"/>
  <c r="D27" i="53" s="1"/>
  <c r="B32" i="3"/>
  <c r="B53" i="3" s="1"/>
  <c r="B28" i="53"/>
  <c r="B25" i="53"/>
  <c r="A15" i="53"/>
  <c r="E12" i="73" s="1"/>
  <c r="D158" i="53"/>
  <c r="D159" i="53" s="1"/>
  <c r="B51" i="3"/>
  <c r="F18" i="53"/>
  <c r="I25" i="3"/>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C19" i="53" l="1"/>
  <c r="D39" i="71"/>
  <c r="C18" i="53"/>
  <c r="C17" i="53"/>
  <c r="C16" i="53"/>
  <c r="C14" i="53"/>
  <c r="C15" i="53"/>
  <c r="D36" i="73"/>
  <c r="F10" i="62"/>
  <c r="F20" i="62" s="1"/>
  <c r="G39" i="73"/>
  <c r="G58" i="73" s="1"/>
  <c r="D10" i="62"/>
  <c r="D39" i="73"/>
  <c r="E12" i="71"/>
  <c r="B74" i="3"/>
  <c r="B95" i="3" s="1"/>
  <c r="B103" i="3" s="1"/>
  <c r="B72" i="3"/>
  <c r="B73" i="3"/>
  <c r="B94" i="3" s="1"/>
  <c r="B102" i="3" s="1"/>
  <c r="F22" i="5"/>
  <c r="N108" i="53" s="1"/>
  <c r="D17" i="58"/>
  <c r="F17" i="58" s="1"/>
  <c r="H17" i="58" s="1"/>
  <c r="F18" i="58"/>
  <c r="H18" i="58" s="1"/>
  <c r="D63" i="12"/>
  <c r="D64" i="12" s="1"/>
  <c r="F17" i="12" s="1"/>
  <c r="A33" i="3"/>
  <c r="A34" i="3" s="1"/>
  <c r="A35" i="3" s="1"/>
  <c r="A36" i="3" s="1"/>
  <c r="A37" i="3" s="1"/>
  <c r="A38" i="3" s="1"/>
  <c r="A39" i="3" s="1"/>
  <c r="A40" i="3" s="1"/>
  <c r="A41" i="3" s="1"/>
  <c r="A42" i="3" s="1"/>
  <c r="A43" i="3" s="1"/>
  <c r="A44" i="3" s="1"/>
  <c r="A45" i="3" s="1"/>
  <c r="A46" i="3" s="1"/>
  <c r="D9" i="62"/>
  <c r="D17" i="12"/>
  <c r="D35" i="12"/>
  <c r="D26" i="12"/>
  <c r="D19" i="12"/>
  <c r="D37" i="12"/>
  <c r="D28" i="12"/>
  <c r="N25" i="3"/>
  <c r="I15" i="53" s="1"/>
  <c r="A63" i="12"/>
  <c r="A64" i="12" s="1"/>
  <c r="A66" i="12" s="1"/>
  <c r="D68" i="12"/>
  <c r="D10" i="12"/>
  <c r="D11" i="12" s="1"/>
  <c r="C150" i="53"/>
  <c r="C149" i="53"/>
  <c r="D38" i="53"/>
  <c r="E11" i="3"/>
  <c r="D36" i="53"/>
  <c r="A16" i="53"/>
  <c r="H10" i="62" l="1"/>
  <c r="H20" i="62" s="1"/>
  <c r="G39" i="71"/>
  <c r="C25" i="53"/>
  <c r="G36" i="73"/>
  <c r="C27" i="53"/>
  <c r="C24" i="53"/>
  <c r="C29" i="53"/>
  <c r="C28" i="53"/>
  <c r="C26" i="53"/>
  <c r="D20" i="62"/>
  <c r="E10" i="62" s="1"/>
  <c r="N10" i="62" s="1"/>
  <c r="F26" i="12"/>
  <c r="F35" i="12"/>
  <c r="F8" i="12"/>
  <c r="D20" i="12"/>
  <c r="E18" i="12" s="1"/>
  <c r="D58" i="73"/>
  <c r="H58" i="73"/>
  <c r="D150" i="53"/>
  <c r="H12" i="73"/>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A75" i="3" s="1"/>
  <c r="F9" i="62"/>
  <c r="D38" i="12"/>
  <c r="E36" i="12" s="1"/>
  <c r="F36" i="12"/>
  <c r="F27" i="12"/>
  <c r="I34" i="53"/>
  <c r="C64" i="12"/>
  <c r="D29" i="12"/>
  <c r="E27" i="12" s="1"/>
  <c r="A67" i="12"/>
  <c r="C68" i="12" s="1"/>
  <c r="F9" i="12"/>
  <c r="F18" i="12"/>
  <c r="G10" i="12"/>
  <c r="E9" i="12"/>
  <c r="F11" i="3"/>
  <c r="A17" i="53"/>
  <c r="C46" i="53" l="1"/>
  <c r="E18" i="62"/>
  <c r="E16" i="62"/>
  <c r="N16" i="62" s="1"/>
  <c r="E14" i="62"/>
  <c r="N14" i="62" s="1"/>
  <c r="E12" i="62"/>
  <c r="N12" i="62" s="1"/>
  <c r="O10" i="62"/>
  <c r="G18" i="12"/>
  <c r="T11" i="3"/>
  <c r="S11" i="3"/>
  <c r="R11" i="3"/>
  <c r="Q11" i="3"/>
  <c r="P11" i="3"/>
  <c r="O11" i="3"/>
  <c r="G19" i="12"/>
  <c r="G9" i="12"/>
  <c r="H25" i="62" s="1"/>
  <c r="G36" i="12"/>
  <c r="E20" i="62"/>
  <c r="G17" i="12"/>
  <c r="A68" i="12"/>
  <c r="G27" i="12"/>
  <c r="E11" i="12"/>
  <c r="G8" i="12"/>
  <c r="G11" i="3"/>
  <c r="A18" i="53"/>
  <c r="O16" i="62" l="1"/>
  <c r="O12" i="62"/>
  <c r="O14" i="62"/>
  <c r="H27" i="62"/>
  <c r="G28" i="12"/>
  <c r="H29" i="62"/>
  <c r="G37" i="12"/>
  <c r="G20" i="12"/>
  <c r="L27" i="62"/>
  <c r="H31" i="62"/>
  <c r="G11" i="12"/>
  <c r="L25" i="62"/>
  <c r="E20" i="12"/>
  <c r="E29" i="12"/>
  <c r="G26" i="12"/>
  <c r="A19" i="53"/>
  <c r="C11" i="3"/>
  <c r="A76" i="3" l="1"/>
  <c r="A77" i="3" s="1"/>
  <c r="A78" i="3" s="1"/>
  <c r="A79" i="3" s="1"/>
  <c r="A80" i="3" s="1"/>
  <c r="A81" i="3" s="1"/>
  <c r="A82" i="3" s="1"/>
  <c r="A83" i="3" s="1"/>
  <c r="A84" i="3" s="1"/>
  <c r="A85" i="3" s="1"/>
  <c r="A86" i="3" s="1"/>
  <c r="A87" i="3" s="1"/>
  <c r="A88" i="3" s="1"/>
  <c r="E27" i="62"/>
  <c r="E25" i="62"/>
  <c r="G29" i="12"/>
  <c r="L29" i="62"/>
  <c r="E38" i="12"/>
  <c r="G35" i="12"/>
  <c r="C20" i="53"/>
  <c r="H11" i="3"/>
  <c r="A20" i="53"/>
  <c r="A96" i="3" l="1"/>
  <c r="A104" i="3" s="1"/>
  <c r="I52" i="3"/>
  <c r="K39" i="71"/>
  <c r="A21" i="53"/>
  <c r="A24" i="53" s="1"/>
  <c r="C33" i="53" s="1"/>
  <c r="E29" i="62"/>
  <c r="L31" i="62"/>
  <c r="G38" i="12"/>
  <c r="K61" i="53"/>
  <c r="G26" i="53"/>
  <c r="A64" i="53"/>
  <c r="A142" i="53"/>
  <c r="C87" i="53" l="1"/>
  <c r="L36" i="73"/>
  <c r="D32" i="3"/>
  <c r="A25" i="53"/>
  <c r="E13" i="73" s="1"/>
  <c r="E31" i="62"/>
  <c r="A26" i="53"/>
  <c r="C35" i="53" s="1"/>
  <c r="K139" i="53"/>
  <c r="C34" i="53" l="1"/>
  <c r="E13" i="71"/>
  <c r="E32" i="3"/>
  <c r="K32" i="3" s="1"/>
  <c r="M32" i="3"/>
  <c r="L32" i="3"/>
  <c r="A27" i="53"/>
  <c r="C36" i="53" s="1"/>
  <c r="F32" i="3"/>
  <c r="N32" i="3" l="1"/>
  <c r="I32" i="3"/>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A42" i="53" s="1"/>
  <c r="L21" i="62"/>
  <c r="C39" i="53"/>
  <c r="A43" i="53" l="1"/>
  <c r="C44" i="53" l="1"/>
  <c r="N21" i="62"/>
  <c r="A44" i="53"/>
  <c r="A46" i="53" l="1"/>
  <c r="A49" i="53" l="1"/>
  <c r="A50" i="53" s="1"/>
  <c r="A51" i="53" l="1"/>
  <c r="A52" i="53" l="1"/>
  <c r="A53" i="53" l="1"/>
  <c r="C54" i="53"/>
  <c r="A54" i="53" l="1"/>
  <c r="A56" i="53" l="1"/>
  <c r="P21" i="62"/>
  <c r="C116" i="53" l="1"/>
  <c r="C117" i="53"/>
  <c r="A71" i="53"/>
  <c r="A72" i="53" s="1"/>
  <c r="A73" i="53" s="1"/>
  <c r="A74" i="53" s="1"/>
  <c r="A75" i="53" s="1"/>
  <c r="A76" i="53" s="1"/>
  <c r="A77" i="53" s="1"/>
  <c r="A78" i="53" s="1"/>
  <c r="A79" i="53" s="1"/>
  <c r="A80" i="53" s="1"/>
  <c r="C74" i="53" l="1"/>
  <c r="C80" i="53"/>
  <c r="A81" i="53"/>
  <c r="A82" i="53" s="1"/>
  <c r="A83" i="53" s="1"/>
  <c r="A84" i="53" l="1"/>
  <c r="C84" i="53"/>
  <c r="C49" i="53"/>
  <c r="A87" i="53"/>
  <c r="E16" i="71" l="1"/>
  <c r="E16" i="73"/>
  <c r="A88" i="53"/>
  <c r="A89" i="53" s="1"/>
  <c r="F46" i="3" l="1"/>
  <c r="D26" i="53" s="1"/>
  <c r="E46" i="3"/>
  <c r="D25" i="53" s="1"/>
  <c r="B44" i="3"/>
  <c r="B65" i="3" s="1"/>
  <c r="B43" i="3"/>
  <c r="B64" i="3" s="1"/>
  <c r="B42" i="3"/>
  <c r="B63" i="3" s="1"/>
  <c r="B41" i="3"/>
  <c r="B62" i="3" s="1"/>
  <c r="B40" i="3"/>
  <c r="B61" i="3" s="1"/>
  <c r="B39" i="3"/>
  <c r="B60" i="3" s="1"/>
  <c r="B38" i="3"/>
  <c r="B59" i="3" s="1"/>
  <c r="B37" i="3"/>
  <c r="B58" i="3" s="1"/>
  <c r="B36" i="3"/>
  <c r="B57" i="3" s="1"/>
  <c r="B35" i="3"/>
  <c r="B56" i="3" s="1"/>
  <c r="F25" i="3"/>
  <c r="D16" i="53" s="1"/>
  <c r="E20" i="73" l="1"/>
  <c r="E20" i="71"/>
  <c r="B81" i="3"/>
  <c r="B77" i="3"/>
  <c r="B82" i="3"/>
  <c r="B79" i="3"/>
  <c r="B85" i="3"/>
  <c r="B78" i="3"/>
  <c r="B86" i="3"/>
  <c r="B83" i="3"/>
  <c r="B80" i="3"/>
  <c r="B84" i="3"/>
  <c r="A94" i="53"/>
  <c r="A95" i="53" s="1"/>
  <c r="A96" i="53" s="1"/>
  <c r="A97" i="53" s="1"/>
  <c r="D35" i="53"/>
  <c r="B45" i="3"/>
  <c r="B66" i="3" s="1"/>
  <c r="B34" i="3"/>
  <c r="B55" i="3" s="1"/>
  <c r="B33" i="3"/>
  <c r="B54" i="3" s="1"/>
  <c r="B87" i="3" l="1"/>
  <c r="B75" i="3"/>
  <c r="B76" i="3"/>
  <c r="A98" i="53"/>
  <c r="A99" i="53" s="1"/>
  <c r="A100" i="53" l="1"/>
  <c r="E18" i="73" s="1"/>
  <c r="C100" i="53"/>
  <c r="A103" i="53" l="1"/>
  <c r="A104" i="53" s="1"/>
  <c r="A105" i="53" s="1"/>
  <c r="E18" i="71"/>
  <c r="E25" i="3"/>
  <c r="D15" i="53" s="1"/>
  <c r="F149" i="53" s="1"/>
  <c r="C46" i="3"/>
  <c r="D28" i="53" s="1"/>
  <c r="C25" i="3"/>
  <c r="D18" i="53" s="1"/>
  <c r="A106" i="53" l="1"/>
  <c r="C13" i="72"/>
  <c r="F151" i="53"/>
  <c r="D149" i="53"/>
  <c r="D151" i="53" s="1"/>
  <c r="D34" i="53"/>
  <c r="D37" i="53"/>
  <c r="D25" i="3"/>
  <c r="D14" i="53" s="1"/>
  <c r="D46" i="3"/>
  <c r="D24" i="53" s="1"/>
  <c r="C110" i="53" l="1"/>
  <c r="A107" i="53"/>
  <c r="L81" i="53"/>
  <c r="N81" i="53" s="1"/>
  <c r="L74" i="53"/>
  <c r="N74" i="53" s="1"/>
  <c r="F161" i="53"/>
  <c r="F162" i="53" s="1"/>
  <c r="L50" i="53"/>
  <c r="N50" i="53" s="1"/>
  <c r="D33" i="53"/>
  <c r="F163" i="53" l="1"/>
  <c r="C111" i="53"/>
  <c r="A108" i="53"/>
  <c r="L53" i="53"/>
  <c r="N53" i="53" s="1"/>
  <c r="L88" i="53"/>
  <c r="N88" i="53" s="1"/>
  <c r="L80" i="53"/>
  <c r="N80" i="53" s="1"/>
  <c r="L89" i="53"/>
  <c r="N89" i="53" s="1"/>
  <c r="L94" i="53"/>
  <c r="N94" i="53" s="1"/>
  <c r="F13" i="64"/>
  <c r="F15" i="64" s="1"/>
  <c r="F17" i="63" s="1"/>
  <c r="F14" i="63"/>
  <c r="F16" i="63" s="1"/>
  <c r="L19" i="53"/>
  <c r="N19" i="53" s="1"/>
  <c r="L18" i="53"/>
  <c r="N18" i="53" s="1"/>
  <c r="L17" i="53"/>
  <c r="N17" i="53" s="1"/>
  <c r="L28" i="53"/>
  <c r="N28" i="53" s="1"/>
  <c r="L27" i="53"/>
  <c r="N27" i="53" s="1"/>
  <c r="L29" i="53"/>
  <c r="N29" i="53" s="1"/>
  <c r="G74" i="53"/>
  <c r="I74" i="53" s="1"/>
  <c r="D161" i="53"/>
  <c r="G50" i="53"/>
  <c r="G81" i="53"/>
  <c r="I81" i="53" s="1"/>
  <c r="D30" i="53"/>
  <c r="D20" i="53"/>
  <c r="A109" i="53" l="1"/>
  <c r="A110" i="53" s="1"/>
  <c r="A111" i="53" s="1"/>
  <c r="A112" i="53" s="1"/>
  <c r="A113" i="53" s="1"/>
  <c r="E28" i="73" s="1"/>
  <c r="C112" i="53"/>
  <c r="H20" i="71"/>
  <c r="F18" i="63"/>
  <c r="N90" i="53"/>
  <c r="N20" i="53"/>
  <c r="N21" i="53" s="1"/>
  <c r="N37" i="53"/>
  <c r="N30" i="53"/>
  <c r="N36" i="53"/>
  <c r="N38" i="53"/>
  <c r="D21" i="53"/>
  <c r="D163" i="53"/>
  <c r="D162" i="53"/>
  <c r="C113" i="53"/>
  <c r="D39" i="53"/>
  <c r="P11" i="65" l="1"/>
  <c r="Q11" i="65" s="1"/>
  <c r="P11" i="57"/>
  <c r="Q11" i="57" s="1"/>
  <c r="L21" i="53"/>
  <c r="L83" i="53" s="1"/>
  <c r="N83" i="53" s="1"/>
  <c r="N84" i="53" s="1"/>
  <c r="A116" i="53"/>
  <c r="L20" i="53"/>
  <c r="I41" i="66"/>
  <c r="K41" i="66" s="1"/>
  <c r="P22" i="65"/>
  <c r="Q22" i="65" s="1"/>
  <c r="R22" i="65" s="1"/>
  <c r="I35" i="66"/>
  <c r="K35" i="66" s="1"/>
  <c r="P18" i="65"/>
  <c r="Q18" i="65" s="1"/>
  <c r="R18" i="65" s="1"/>
  <c r="I40" i="66"/>
  <c r="K40" i="66" s="1"/>
  <c r="I45" i="66"/>
  <c r="K45" i="66" s="1"/>
  <c r="P14" i="65"/>
  <c r="Q14" i="65" s="1"/>
  <c r="R14" i="65" s="1"/>
  <c r="P21" i="65"/>
  <c r="Q21" i="65" s="1"/>
  <c r="R21" i="65" s="1"/>
  <c r="I39" i="66"/>
  <c r="K39" i="66" s="1"/>
  <c r="I44" i="66"/>
  <c r="K44" i="66" s="1"/>
  <c r="P17" i="65"/>
  <c r="Q17" i="65" s="1"/>
  <c r="R17" i="65" s="1"/>
  <c r="I38" i="66"/>
  <c r="K38" i="66" s="1"/>
  <c r="P13" i="65"/>
  <c r="Q13" i="65" s="1"/>
  <c r="R13" i="65" s="1"/>
  <c r="P20" i="65"/>
  <c r="Q20" i="65" s="1"/>
  <c r="R20" i="65" s="1"/>
  <c r="I43" i="66"/>
  <c r="K43" i="66" s="1"/>
  <c r="P16" i="65"/>
  <c r="Q16" i="65" s="1"/>
  <c r="R16" i="65" s="1"/>
  <c r="I37" i="66"/>
  <c r="K37" i="66" s="1"/>
  <c r="P15" i="65"/>
  <c r="Q15" i="65" s="1"/>
  <c r="R15" i="65" s="1"/>
  <c r="P23" i="65"/>
  <c r="Q23" i="65" s="1"/>
  <c r="R23" i="65" s="1"/>
  <c r="P19" i="65"/>
  <c r="Q19" i="65" s="1"/>
  <c r="R19" i="65" s="1"/>
  <c r="P12" i="65"/>
  <c r="Q12" i="65" s="1"/>
  <c r="R12" i="65" s="1"/>
  <c r="I42" i="66"/>
  <c r="K42" i="66" s="1"/>
  <c r="I36" i="66"/>
  <c r="K36" i="66" s="1"/>
  <c r="I46" i="66"/>
  <c r="K46" i="66" s="1"/>
  <c r="E14" i="64"/>
  <c r="E15" i="64" s="1"/>
  <c r="E15" i="63"/>
  <c r="E16" i="63" s="1"/>
  <c r="N39" i="53"/>
  <c r="G53" i="53"/>
  <c r="I39" i="58"/>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88" i="53"/>
  <c r="I88" i="53" s="1"/>
  <c r="P12" i="57"/>
  <c r="Q12" i="57" s="1"/>
  <c r="R12" i="57" s="1"/>
  <c r="P23" i="57"/>
  <c r="Q23" i="57" s="1"/>
  <c r="R23" i="57" s="1"/>
  <c r="P14" i="57"/>
  <c r="Q14" i="57" s="1"/>
  <c r="R14" i="57" s="1"/>
  <c r="G80" i="53"/>
  <c r="I41" i="58"/>
  <c r="K41" i="58" s="1"/>
  <c r="I37" i="58"/>
  <c r="K37" i="58" s="1"/>
  <c r="I36" i="58"/>
  <c r="K36" i="58" s="1"/>
  <c r="P18" i="57"/>
  <c r="Q18" i="57" s="1"/>
  <c r="R18" i="57" s="1"/>
  <c r="P19" i="57"/>
  <c r="Q19" i="57" s="1"/>
  <c r="R19" i="57" s="1"/>
  <c r="P13" i="57"/>
  <c r="Q13" i="57" s="1"/>
  <c r="R13" i="57" s="1"/>
  <c r="G89" i="53"/>
  <c r="I38" i="58"/>
  <c r="K38" i="58" s="1"/>
  <c r="I42" i="58"/>
  <c r="K42" i="58" s="1"/>
  <c r="I45" i="58"/>
  <c r="K45" i="58" s="1"/>
  <c r="P21" i="57"/>
  <c r="Q21" i="57" s="1"/>
  <c r="R21" i="57" s="1"/>
  <c r="G18" i="53"/>
  <c r="I50" i="53"/>
  <c r="L52" i="53" l="1"/>
  <c r="N52" i="53" s="1"/>
  <c r="L51" i="53"/>
  <c r="N51" i="53" s="1"/>
  <c r="L96" i="53"/>
  <c r="N96" i="53" s="1"/>
  <c r="L97" i="53"/>
  <c r="N97" i="53" s="1"/>
  <c r="A117" i="53"/>
  <c r="C118" i="53"/>
  <c r="N100" i="53"/>
  <c r="H18" i="71" s="1"/>
  <c r="N49" i="53"/>
  <c r="N54" i="53" s="1"/>
  <c r="H16" i="71"/>
  <c r="H16" i="63"/>
  <c r="R24" i="65"/>
  <c r="E17" i="63"/>
  <c r="H17" i="63" s="1"/>
  <c r="H15" i="64"/>
  <c r="G28" i="53"/>
  <c r="I28" i="53" s="1"/>
  <c r="I18" i="53"/>
  <c r="R24" i="57"/>
  <c r="I80" i="53"/>
  <c r="G94" i="53"/>
  <c r="I89" i="53"/>
  <c r="I90" i="53" s="1"/>
  <c r="G19" i="53"/>
  <c r="I19" i="53" s="1"/>
  <c r="I17" i="53"/>
  <c r="H24" i="71" l="1"/>
  <c r="H26" i="71" s="1"/>
  <c r="E42" i="71" s="1"/>
  <c r="C109" i="53"/>
  <c r="A118" i="53"/>
  <c r="H20" i="73"/>
  <c r="E18" i="63"/>
  <c r="H18" i="63" s="1"/>
  <c r="I37" i="53"/>
  <c r="K20" i="62" s="1"/>
  <c r="G29" i="53"/>
  <c r="I27" i="53"/>
  <c r="I36" i="53" s="1"/>
  <c r="J20" i="62" s="1"/>
  <c r="C121" i="53" l="1"/>
  <c r="E28" i="71"/>
  <c r="A121" i="53"/>
  <c r="F42" i="71"/>
  <c r="E43" i="71"/>
  <c r="F43" i="71" s="1"/>
  <c r="K10" i="62"/>
  <c r="K16" i="62"/>
  <c r="K12" i="62"/>
  <c r="K14" i="62"/>
  <c r="J12" i="62"/>
  <c r="J16" i="62"/>
  <c r="J14" i="62"/>
  <c r="I94" i="53"/>
  <c r="A123" i="53" l="1"/>
  <c r="C125" i="53"/>
  <c r="E44" i="71"/>
  <c r="E45" i="71" s="1"/>
  <c r="I20" i="53"/>
  <c r="F44" i="71" l="1"/>
  <c r="E22" i="73"/>
  <c r="E22" i="71"/>
  <c r="A125" i="53"/>
  <c r="I21" i="53"/>
  <c r="G21" i="53" s="1"/>
  <c r="G20" i="53"/>
  <c r="E46" i="71"/>
  <c r="F45" i="71"/>
  <c r="G83" i="53"/>
  <c r="L11" i="65" l="1"/>
  <c r="M11" i="65" s="1"/>
  <c r="H11" i="65" s="1"/>
  <c r="H24" i="65" s="1"/>
  <c r="L11" i="57"/>
  <c r="M11" i="57" s="1"/>
  <c r="H11" i="57" s="1"/>
  <c r="A127" i="53"/>
  <c r="A129" i="53" s="1"/>
  <c r="A131" i="53" s="1"/>
  <c r="C63" i="73" s="1"/>
  <c r="G96" i="53"/>
  <c r="I96" i="53" s="1"/>
  <c r="G52" i="53"/>
  <c r="I52" i="53" s="1"/>
  <c r="G51" i="53"/>
  <c r="I51" i="53" s="1"/>
  <c r="G97" i="53"/>
  <c r="I97" i="53" s="1"/>
  <c r="F46" i="71"/>
  <c r="E47" i="71"/>
  <c r="F36" i="66"/>
  <c r="G36" i="66" s="1"/>
  <c r="M36" i="66" s="1"/>
  <c r="K18" i="66" s="1"/>
  <c r="L15" i="65"/>
  <c r="M15" i="65" s="1"/>
  <c r="N15" i="65" s="1"/>
  <c r="S15" i="65" s="1"/>
  <c r="F46" i="66"/>
  <c r="G46" i="66" s="1"/>
  <c r="M46" i="66" s="1"/>
  <c r="K28" i="66" s="1"/>
  <c r="F41" i="66"/>
  <c r="G41" i="66" s="1"/>
  <c r="M41" i="66" s="1"/>
  <c r="K23" i="66" s="1"/>
  <c r="L22" i="65"/>
  <c r="M22" i="65" s="1"/>
  <c r="N22" i="65" s="1"/>
  <c r="S22" i="65" s="1"/>
  <c r="F35" i="66"/>
  <c r="G35" i="66" s="1"/>
  <c r="M35" i="66" s="1"/>
  <c r="K17" i="66" s="1"/>
  <c r="L18" i="65"/>
  <c r="M18" i="65" s="1"/>
  <c r="N18" i="65" s="1"/>
  <c r="S18" i="65" s="1"/>
  <c r="L20" i="65"/>
  <c r="M20" i="65" s="1"/>
  <c r="N20" i="65" s="1"/>
  <c r="S20" i="65" s="1"/>
  <c r="F40" i="66"/>
  <c r="G40" i="66" s="1"/>
  <c r="M40" i="66" s="1"/>
  <c r="K22" i="66" s="1"/>
  <c r="F45" i="66"/>
  <c r="G45" i="66" s="1"/>
  <c r="M45" i="66" s="1"/>
  <c r="K27" i="66" s="1"/>
  <c r="L21" i="65"/>
  <c r="M21" i="65" s="1"/>
  <c r="N21" i="65" s="1"/>
  <c r="S21" i="65" s="1"/>
  <c r="L14" i="65"/>
  <c r="M14" i="65" s="1"/>
  <c r="N14" i="65" s="1"/>
  <c r="S14" i="65" s="1"/>
  <c r="L13" i="65"/>
  <c r="M13" i="65" s="1"/>
  <c r="N13" i="65" s="1"/>
  <c r="S13" i="65" s="1"/>
  <c r="F39" i="66"/>
  <c r="G39" i="66" s="1"/>
  <c r="M39" i="66" s="1"/>
  <c r="K21" i="66" s="1"/>
  <c r="F38" i="66"/>
  <c r="G38" i="66" s="1"/>
  <c r="M38" i="66" s="1"/>
  <c r="K20" i="66" s="1"/>
  <c r="F44" i="66"/>
  <c r="G44" i="66" s="1"/>
  <c r="M44" i="66" s="1"/>
  <c r="K26" i="66" s="1"/>
  <c r="L17" i="65"/>
  <c r="M17" i="65" s="1"/>
  <c r="N17" i="65" s="1"/>
  <c r="S17" i="65" s="1"/>
  <c r="F43" i="66"/>
  <c r="G43" i="66" s="1"/>
  <c r="M43" i="66" s="1"/>
  <c r="K25" i="66" s="1"/>
  <c r="L16" i="65"/>
  <c r="M16" i="65" s="1"/>
  <c r="N16" i="65" s="1"/>
  <c r="S16" i="65" s="1"/>
  <c r="F37" i="66"/>
  <c r="G37" i="66" s="1"/>
  <c r="M37" i="66" s="1"/>
  <c r="K19" i="66" s="1"/>
  <c r="L12" i="65"/>
  <c r="M12" i="65" s="1"/>
  <c r="N12" i="65" s="1"/>
  <c r="F42" i="66"/>
  <c r="G42" i="66" s="1"/>
  <c r="M42" i="66" s="1"/>
  <c r="K24" i="66" s="1"/>
  <c r="L23" i="65"/>
  <c r="M23" i="65" s="1"/>
  <c r="N23" i="65" s="1"/>
  <c r="S23" i="65" s="1"/>
  <c r="L19" i="65"/>
  <c r="M19" i="65" s="1"/>
  <c r="N19" i="65" s="1"/>
  <c r="S19" i="65" s="1"/>
  <c r="I53" i="53"/>
  <c r="I83" i="53"/>
  <c r="I84" i="53" s="1"/>
  <c r="H16" i="73" s="1"/>
  <c r="F42" i="58"/>
  <c r="G42" i="58" s="1"/>
  <c r="F43" i="58"/>
  <c r="G43" i="58" s="1"/>
  <c r="F44" i="58"/>
  <c r="G44" i="58" s="1"/>
  <c r="F45" i="58"/>
  <c r="G45" i="58" s="1"/>
  <c r="F46" i="58"/>
  <c r="G46" i="58" s="1"/>
  <c r="F39" i="58"/>
  <c r="G39" i="58" s="1"/>
  <c r="F35" i="58"/>
  <c r="G35" i="58" s="1"/>
  <c r="M35" i="58" s="1"/>
  <c r="K17" i="58" s="1"/>
  <c r="F41" i="58"/>
  <c r="G41" i="58" s="1"/>
  <c r="F36" i="58"/>
  <c r="G36" i="58" s="1"/>
  <c r="F40" i="58"/>
  <c r="G40" i="58" s="1"/>
  <c r="F37" i="58"/>
  <c r="G37" i="58" s="1"/>
  <c r="F38" i="58"/>
  <c r="G38"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C131" i="53" l="1"/>
  <c r="A133" i="53"/>
  <c r="A135" i="53" s="1"/>
  <c r="A149" i="53"/>
  <c r="A150" i="53" s="1"/>
  <c r="F47" i="71"/>
  <c r="E48" i="71"/>
  <c r="L26" i="66"/>
  <c r="N26" i="66" s="1"/>
  <c r="O26" i="66"/>
  <c r="M26" i="66"/>
  <c r="O22" i="66"/>
  <c r="L22" i="66"/>
  <c r="N22" i="66" s="1"/>
  <c r="M22" i="66"/>
  <c r="L24" i="66"/>
  <c r="N24" i="66" s="1"/>
  <c r="O24" i="66"/>
  <c r="L23" i="66"/>
  <c r="M23" i="66" s="1"/>
  <c r="O23" i="66"/>
  <c r="L27" i="66"/>
  <c r="M27" i="66" s="1"/>
  <c r="O27" i="66"/>
  <c r="L28" i="66"/>
  <c r="M28" i="66" s="1"/>
  <c r="O28" i="66"/>
  <c r="N28" i="66"/>
  <c r="O20" i="66"/>
  <c r="L20" i="66"/>
  <c r="N20" i="66" s="1"/>
  <c r="L17" i="66"/>
  <c r="M17" i="66" s="1"/>
  <c r="O17" i="66"/>
  <c r="K29" i="66"/>
  <c r="L25" i="66"/>
  <c r="M25" i="66" s="1"/>
  <c r="O25" i="66"/>
  <c r="L21" i="66"/>
  <c r="N21" i="66" s="1"/>
  <c r="O21" i="66"/>
  <c r="N24" i="65"/>
  <c r="S12" i="65"/>
  <c r="L19" i="66"/>
  <c r="N19" i="66" s="1"/>
  <c r="O19" i="66"/>
  <c r="L18" i="66"/>
  <c r="M18" i="66" s="1"/>
  <c r="O18" i="66"/>
  <c r="I100" i="53"/>
  <c r="H18" i="73" s="1"/>
  <c r="H24" i="73" s="1"/>
  <c r="H26" i="73" s="1"/>
  <c r="E39" i="73" s="1"/>
  <c r="M45" i="58"/>
  <c r="K27" i="58" s="1"/>
  <c r="L27" i="58" s="1"/>
  <c r="N27" i="58" s="1"/>
  <c r="M43" i="58"/>
  <c r="K25" i="58" s="1"/>
  <c r="M42" i="58"/>
  <c r="K24" i="58" s="1"/>
  <c r="M46" i="58"/>
  <c r="K28" i="58" s="1"/>
  <c r="M44" i="58"/>
  <c r="K26" i="58" s="1"/>
  <c r="M38" i="58"/>
  <c r="K20" i="58" s="1"/>
  <c r="M39" i="58"/>
  <c r="K21" i="58" s="1"/>
  <c r="M37" i="58"/>
  <c r="K19" i="58" s="1"/>
  <c r="M40" i="58"/>
  <c r="K22" i="58" s="1"/>
  <c r="M36" i="58"/>
  <c r="K18" i="58" s="1"/>
  <c r="M41" i="58"/>
  <c r="K23" i="58" s="1"/>
  <c r="I49" i="53"/>
  <c r="O17" i="58"/>
  <c r="L17" i="58"/>
  <c r="M17" i="58" s="1"/>
  <c r="S16" i="57"/>
  <c r="S15" i="57"/>
  <c r="S20" i="57"/>
  <c r="S17" i="57"/>
  <c r="S13" i="57"/>
  <c r="S23" i="57"/>
  <c r="N24" i="57"/>
  <c r="S21" i="57"/>
  <c r="S14" i="57"/>
  <c r="S19" i="57"/>
  <c r="S12" i="57"/>
  <c r="S18" i="57"/>
  <c r="S22" i="57"/>
  <c r="I30" i="53"/>
  <c r="I38" i="53"/>
  <c r="C151" i="53" l="1"/>
  <c r="A151" i="53"/>
  <c r="A154" i="53" s="1"/>
  <c r="C135" i="53"/>
  <c r="F39" i="73"/>
  <c r="E40" i="73"/>
  <c r="M24" i="66"/>
  <c r="M19" i="66"/>
  <c r="M20" i="66"/>
  <c r="N23" i="66"/>
  <c r="N18" i="66"/>
  <c r="E49" i="71"/>
  <c r="F48" i="71"/>
  <c r="N25" i="66"/>
  <c r="M21" i="66"/>
  <c r="O29" i="66"/>
  <c r="N17" i="66"/>
  <c r="P17" i="66" s="1"/>
  <c r="L29" i="66"/>
  <c r="N27" i="66"/>
  <c r="L22" i="58"/>
  <c r="M22" i="58" s="1"/>
  <c r="O22" i="58"/>
  <c r="L23" i="58"/>
  <c r="M23" i="58" s="1"/>
  <c r="O23" i="58"/>
  <c r="L19" i="58"/>
  <c r="M19" i="58" s="1"/>
  <c r="O19" i="58"/>
  <c r="L20" i="58"/>
  <c r="N20" i="58" s="1"/>
  <c r="O20" i="58"/>
  <c r="L26" i="58"/>
  <c r="M26" i="58" s="1"/>
  <c r="O26" i="58"/>
  <c r="L24" i="58"/>
  <c r="N24" i="58" s="1"/>
  <c r="O24" i="58"/>
  <c r="O25" i="58"/>
  <c r="L25" i="58"/>
  <c r="M25" i="58" s="1"/>
  <c r="L18" i="58"/>
  <c r="N18" i="58" s="1"/>
  <c r="K29" i="58"/>
  <c r="O18" i="58"/>
  <c r="O21" i="58"/>
  <c r="L21" i="58"/>
  <c r="M21" i="58" s="1"/>
  <c r="L28" i="58"/>
  <c r="M28" i="58" s="1"/>
  <c r="O28" i="58"/>
  <c r="O27" i="58"/>
  <c r="I39" i="53"/>
  <c r="L20" i="62"/>
  <c r="M27" i="58"/>
  <c r="N17" i="58"/>
  <c r="I54" i="53"/>
  <c r="P20" i="62" l="1"/>
  <c r="P12" i="62" s="1"/>
  <c r="P18" i="66"/>
  <c r="P19" i="66" s="1"/>
  <c r="P20" i="66" s="1"/>
  <c r="P21" i="66" s="1"/>
  <c r="P22" i="66" s="1"/>
  <c r="P23" i="66" s="1"/>
  <c r="P24" i="66" s="1"/>
  <c r="P25" i="66" s="1"/>
  <c r="P26" i="66" s="1"/>
  <c r="P27" i="66" s="1"/>
  <c r="P28" i="66" s="1"/>
  <c r="E51" i="64" s="1"/>
  <c r="M29" i="66"/>
  <c r="A155" i="53"/>
  <c r="E41" i="73"/>
  <c r="F40" i="73"/>
  <c r="F49" i="71"/>
  <c r="E50" i="71"/>
  <c r="N29" i="66"/>
  <c r="N22" i="58"/>
  <c r="N28" i="58"/>
  <c r="N19" i="58"/>
  <c r="N21" i="58"/>
  <c r="M20" i="58"/>
  <c r="O29" i="58"/>
  <c r="N26" i="58"/>
  <c r="M18" i="58"/>
  <c r="N23" i="58"/>
  <c r="L29" i="58"/>
  <c r="N25" i="58"/>
  <c r="M24" i="58"/>
  <c r="L12" i="62"/>
  <c r="L14" i="62"/>
  <c r="L16" i="62"/>
  <c r="L10" i="62"/>
  <c r="P17" i="58"/>
  <c r="C12" i="5"/>
  <c r="D104" i="53"/>
  <c r="P16" i="62" l="1"/>
  <c r="P14" i="62"/>
  <c r="P10" i="62"/>
  <c r="A156" i="53"/>
  <c r="A157" i="53" s="1"/>
  <c r="C158" i="53" s="1"/>
  <c r="C161" i="53"/>
  <c r="E42" i="73"/>
  <c r="F41" i="73"/>
  <c r="E51" i="71"/>
  <c r="F50" i="71"/>
  <c r="I110" i="53"/>
  <c r="N111" i="53"/>
  <c r="N110" i="53"/>
  <c r="N112" i="53"/>
  <c r="P18" i="58"/>
  <c r="P19" i="58" s="1"/>
  <c r="P20" i="58" s="1"/>
  <c r="P21" i="58" s="1"/>
  <c r="P22" i="58" s="1"/>
  <c r="P23" i="58" s="1"/>
  <c r="P24" i="58" s="1"/>
  <c r="P25" i="58" s="1"/>
  <c r="P26" i="58" s="1"/>
  <c r="P27" i="58" s="1"/>
  <c r="P28" i="58" s="1"/>
  <c r="M29" i="58"/>
  <c r="N29" i="58"/>
  <c r="F12" i="5"/>
  <c r="I108" i="53" s="1"/>
  <c r="I112" i="53" s="1"/>
  <c r="I111" i="53"/>
  <c r="A158" i="53" l="1"/>
  <c r="E43" i="73"/>
  <c r="F42" i="73"/>
  <c r="F51" i="71"/>
  <c r="E52" i="71"/>
  <c r="E51" i="56"/>
  <c r="C51" i="56" s="1"/>
  <c r="C56" i="56" s="1"/>
  <c r="I24" i="57"/>
  <c r="C159" i="53" l="1"/>
  <c r="A159" i="53"/>
  <c r="A161" i="53" s="1"/>
  <c r="E56" i="56"/>
  <c r="D12" i="56" s="1"/>
  <c r="D15" i="56" s="1"/>
  <c r="E44" i="73"/>
  <c r="F43" i="73"/>
  <c r="E53" i="71"/>
  <c r="F52" i="71"/>
  <c r="C51" i="64"/>
  <c r="C56" i="64" s="1"/>
  <c r="E56" i="64"/>
  <c r="I24" i="65"/>
  <c r="J24" i="57"/>
  <c r="S11" i="57"/>
  <c r="H24" i="57"/>
  <c r="H17" i="4"/>
  <c r="H15" i="56"/>
  <c r="A162" i="53" l="1"/>
  <c r="A163" i="53" s="1"/>
  <c r="A166" i="53" s="1"/>
  <c r="C162" i="53"/>
  <c r="C163" i="53"/>
  <c r="F44" i="73"/>
  <c r="E45" i="73"/>
  <c r="F53" i="71"/>
  <c r="E54" i="71"/>
  <c r="S11" i="65"/>
  <c r="J24" i="65"/>
  <c r="S24" i="65" s="1"/>
  <c r="S24" i="57"/>
  <c r="H19" i="63" l="1"/>
  <c r="H20" i="63" s="1"/>
  <c r="N42" i="53" s="1"/>
  <c r="N44" i="53" s="1"/>
  <c r="E57" i="63"/>
  <c r="A167" i="53"/>
  <c r="A168" i="53" s="1"/>
  <c r="A169" i="53" s="1"/>
  <c r="A172" i="53" s="1"/>
  <c r="A174" i="53" s="1"/>
  <c r="A176" i="53" s="1"/>
  <c r="C123" i="53" s="1"/>
  <c r="C148" i="53"/>
  <c r="F45" i="73"/>
  <c r="E46" i="73"/>
  <c r="E55" i="71"/>
  <c r="F54" i="71"/>
  <c r="C57" i="63"/>
  <c r="C62" i="63" s="1"/>
  <c r="E62" i="63"/>
  <c r="E57" i="4"/>
  <c r="E62" i="4" s="1"/>
  <c r="D13" i="4" s="1"/>
  <c r="H19" i="4"/>
  <c r="F168" i="53" l="1"/>
  <c r="G19" i="72"/>
  <c r="H32" i="71" s="1"/>
  <c r="H34" i="71" s="1"/>
  <c r="N56" i="53"/>
  <c r="N116" i="53" s="1"/>
  <c r="N118" i="53" s="1"/>
  <c r="C169" i="53"/>
  <c r="C57" i="4"/>
  <c r="C62" i="4" s="1"/>
  <c r="F46" i="73"/>
  <c r="E47" i="73"/>
  <c r="F55" i="71"/>
  <c r="E56" i="71"/>
  <c r="D16" i="4"/>
  <c r="C31" i="4"/>
  <c r="C32" i="4"/>
  <c r="C33" i="4"/>
  <c r="C38" i="4"/>
  <c r="F42" i="4"/>
  <c r="E10" i="4" s="1"/>
  <c r="E13" i="4" s="1"/>
  <c r="E16" i="4" s="1"/>
  <c r="N42" i="71" l="1"/>
  <c r="N61" i="71" s="1"/>
  <c r="N133" i="53" s="1"/>
  <c r="N44" i="71"/>
  <c r="N43" i="71"/>
  <c r="N117" i="53"/>
  <c r="N109" i="53" s="1"/>
  <c r="N113" i="53" s="1"/>
  <c r="H28" i="71" s="1"/>
  <c r="H30" i="71" s="1"/>
  <c r="I42" i="71" s="1"/>
  <c r="F47" i="73"/>
  <c r="E48" i="73"/>
  <c r="E57" i="71"/>
  <c r="F56" i="71"/>
  <c r="E18" i="4"/>
  <c r="C34" i="4"/>
  <c r="C35" i="4"/>
  <c r="C36" i="4"/>
  <c r="G42" i="4"/>
  <c r="F10" i="4" s="1"/>
  <c r="F13" i="4" s="1"/>
  <c r="F16" i="4" s="1"/>
  <c r="N121" i="53" l="1"/>
  <c r="N125" i="53" s="1"/>
  <c r="N131" i="53" s="1"/>
  <c r="N135" i="53" s="1"/>
  <c r="F48" i="73"/>
  <c r="E49" i="73"/>
  <c r="I43" i="71"/>
  <c r="J42" i="71"/>
  <c r="L42" i="71" s="1"/>
  <c r="O42" i="71" s="1"/>
  <c r="F57" i="71"/>
  <c r="E58" i="71"/>
  <c r="H16" i="4"/>
  <c r="F18" i="4"/>
  <c r="H18" i="4" s="1"/>
  <c r="F49" i="73" l="1"/>
  <c r="E50" i="73"/>
  <c r="I44" i="71"/>
  <c r="J43" i="71"/>
  <c r="L43" i="71" s="1"/>
  <c r="O43" i="71" s="1"/>
  <c r="E59" i="71"/>
  <c r="F59" i="71" s="1"/>
  <c r="F58" i="71"/>
  <c r="H20" i="4"/>
  <c r="I42" i="53" s="1"/>
  <c r="I44" i="53" s="1"/>
  <c r="I56" i="53" s="1"/>
  <c r="F50" i="73" l="1"/>
  <c r="E51" i="73"/>
  <c r="I45" i="71"/>
  <c r="J44" i="71"/>
  <c r="L44" i="71" s="1"/>
  <c r="O44" i="71" s="1"/>
  <c r="F61" i="71"/>
  <c r="M14" i="62"/>
  <c r="Q14" i="62" s="1"/>
  <c r="D29" i="62" s="1"/>
  <c r="C37" i="4"/>
  <c r="C39" i="4"/>
  <c r="C41" i="4"/>
  <c r="D42" i="4"/>
  <c r="C40" i="4"/>
  <c r="F51" i="73" l="1"/>
  <c r="E52" i="73"/>
  <c r="I46" i="71"/>
  <c r="L45" i="71"/>
  <c r="O45" i="71" s="1"/>
  <c r="M16" i="62"/>
  <c r="Q16" i="62" s="1"/>
  <c r="D31" i="62" s="1"/>
  <c r="M31" i="62" s="1"/>
  <c r="M10" i="62"/>
  <c r="D25" i="62" s="1"/>
  <c r="M12" i="62"/>
  <c r="Q12" i="62" s="1"/>
  <c r="D27" i="62" s="1"/>
  <c r="J27" i="62" s="1"/>
  <c r="M29" i="62"/>
  <c r="J29" i="62"/>
  <c r="F29" i="62"/>
  <c r="K41" i="73" s="1"/>
  <c r="C42" i="4"/>
  <c r="E53" i="73" l="1"/>
  <c r="F52" i="73"/>
  <c r="I47" i="71"/>
  <c r="L46" i="71"/>
  <c r="R45" i="71"/>
  <c r="F31" i="62"/>
  <c r="J31" i="62"/>
  <c r="F27" i="62"/>
  <c r="K40" i="73" s="1"/>
  <c r="M27" i="62"/>
  <c r="Q20" i="62"/>
  <c r="F25" i="62"/>
  <c r="K39" i="73" s="1"/>
  <c r="K58" i="73" s="1"/>
  <c r="M25" i="62"/>
  <c r="M35" i="62" s="1"/>
  <c r="I116" i="53" s="1"/>
  <c r="D35" i="62"/>
  <c r="J25" i="62"/>
  <c r="J35" i="62" s="1"/>
  <c r="I117" i="53" s="1"/>
  <c r="F35" i="62" l="1"/>
  <c r="E54" i="73"/>
  <c r="F53" i="73"/>
  <c r="O46" i="71"/>
  <c r="R46" i="71"/>
  <c r="I48" i="71"/>
  <c r="L47" i="71"/>
  <c r="I118" i="53"/>
  <c r="I109" i="53"/>
  <c r="I113" i="53" s="1"/>
  <c r="H28" i="73" s="1"/>
  <c r="H30" i="73" l="1"/>
  <c r="I39" i="73" s="1"/>
  <c r="F54" i="73"/>
  <c r="E55" i="73"/>
  <c r="O47" i="71"/>
  <c r="R47" i="71"/>
  <c r="I49" i="71"/>
  <c r="L48" i="71"/>
  <c r="O48" i="71" s="1"/>
  <c r="I121" i="53"/>
  <c r="I125" i="53" s="1"/>
  <c r="E56" i="73" l="1"/>
  <c r="F56" i="73" s="1"/>
  <c r="F55" i="73"/>
  <c r="I40" i="73"/>
  <c r="J39" i="73"/>
  <c r="M39" i="73" s="1"/>
  <c r="R48" i="71"/>
  <c r="L49" i="71"/>
  <c r="I50" i="71"/>
  <c r="P39" i="73" l="1"/>
  <c r="I41" i="73"/>
  <c r="J40" i="73"/>
  <c r="M40" i="73" s="1"/>
  <c r="F58" i="73"/>
  <c r="I51" i="71"/>
  <c r="L50" i="71"/>
  <c r="O49" i="71"/>
  <c r="R49" i="71"/>
  <c r="I42" i="73" l="1"/>
  <c r="J42" i="73" s="1"/>
  <c r="J41" i="73"/>
  <c r="M41" i="73" s="1"/>
  <c r="O50" i="71"/>
  <c r="R50" i="71"/>
  <c r="I52" i="71"/>
  <c r="L51" i="71"/>
  <c r="I43" i="73" l="1"/>
  <c r="J43" i="73" s="1"/>
  <c r="M42" i="73"/>
  <c r="P42" i="73" s="1"/>
  <c r="O51" i="71"/>
  <c r="R51" i="71"/>
  <c r="I53" i="71"/>
  <c r="L52" i="71"/>
  <c r="M43" i="73" l="1"/>
  <c r="P43" i="73" s="1"/>
  <c r="I44" i="73"/>
  <c r="J44" i="73" s="1"/>
  <c r="R52" i="71"/>
  <c r="O52" i="71"/>
  <c r="I54" i="71"/>
  <c r="L53" i="71"/>
  <c r="I45" i="73" l="1"/>
  <c r="J45" i="73" s="1"/>
  <c r="O53" i="71"/>
  <c r="R53" i="71"/>
  <c r="L54" i="71"/>
  <c r="I55" i="71"/>
  <c r="M44" i="73" l="1"/>
  <c r="P44" i="73" s="1"/>
  <c r="M45" i="73"/>
  <c r="P45" i="73" s="1"/>
  <c r="I46" i="73"/>
  <c r="J46" i="73" s="1"/>
  <c r="L55" i="71"/>
  <c r="I56" i="71"/>
  <c r="R54" i="71"/>
  <c r="O54" i="71"/>
  <c r="M46" i="73" l="1"/>
  <c r="P46" i="73" s="1"/>
  <c r="I47" i="73"/>
  <c r="J47" i="73" s="1"/>
  <c r="L56" i="71"/>
  <c r="I57" i="71"/>
  <c r="R55" i="71"/>
  <c r="O55" i="71"/>
  <c r="I48" i="73" l="1"/>
  <c r="J48" i="73" s="1"/>
  <c r="M47" i="73"/>
  <c r="P47" i="73" s="1"/>
  <c r="L57" i="71"/>
  <c r="I58" i="71"/>
  <c r="R56" i="71"/>
  <c r="O56" i="71"/>
  <c r="I49" i="73" l="1"/>
  <c r="J49" i="73" s="1"/>
  <c r="M48" i="73"/>
  <c r="P48" i="73" s="1"/>
  <c r="I59" i="71"/>
  <c r="L59" i="71" s="1"/>
  <c r="O59" i="71" s="1"/>
  <c r="O57" i="71"/>
  <c r="R57" i="71"/>
  <c r="I50" i="73" l="1"/>
  <c r="J50" i="73" s="1"/>
  <c r="M49" i="73"/>
  <c r="P49" i="73" s="1"/>
  <c r="R59" i="71"/>
  <c r="L58" i="71"/>
  <c r="J61" i="71"/>
  <c r="M50" i="73" l="1"/>
  <c r="P50" i="73" s="1"/>
  <c r="I51" i="73"/>
  <c r="J51" i="73" s="1"/>
  <c r="O58" i="71"/>
  <c r="O61" i="71" s="1"/>
  <c r="R58" i="71"/>
  <c r="L61" i="71"/>
  <c r="Q42" i="71" l="1"/>
  <c r="P42" i="71"/>
  <c r="Q43" i="71"/>
  <c r="P43" i="71"/>
  <c r="R43" i="71" s="1"/>
  <c r="Q44" i="71"/>
  <c r="P44" i="71"/>
  <c r="R44" i="71" s="1"/>
  <c r="M51" i="73"/>
  <c r="P51" i="73" s="1"/>
  <c r="I52" i="73"/>
  <c r="J52" i="73" s="1"/>
  <c r="M52" i="73" l="1"/>
  <c r="P52" i="73" s="1"/>
  <c r="I53" i="73"/>
  <c r="J53" i="73" s="1"/>
  <c r="Q61" i="71"/>
  <c r="P61" i="71"/>
  <c r="R42" i="71"/>
  <c r="R61" i="71" s="1"/>
  <c r="M53" i="73" l="1"/>
  <c r="P53" i="73" s="1"/>
  <c r="I54" i="73"/>
  <c r="J54" i="73" s="1"/>
  <c r="M54" i="73" l="1"/>
  <c r="P54" i="73" s="1"/>
  <c r="I55" i="73"/>
  <c r="J55" i="73" s="1"/>
  <c r="I56" i="73" l="1"/>
  <c r="J56" i="73" s="1"/>
  <c r="M55" i="73"/>
  <c r="P55" i="73" s="1"/>
  <c r="M56" i="73" l="1"/>
  <c r="P56" i="73" s="1"/>
  <c r="J58" i="73"/>
  <c r="M58" i="73" l="1"/>
  <c r="N39" i="73" l="1"/>
  <c r="N40" i="73"/>
  <c r="N41" i="73"/>
  <c r="O40" i="73"/>
  <c r="O39" i="73"/>
  <c r="O41" i="73"/>
  <c r="O58" i="73" l="1"/>
  <c r="P40" i="73"/>
  <c r="P41" i="73"/>
  <c r="N58" i="73"/>
  <c r="P58" i="73" l="1"/>
</calcChain>
</file>

<file path=xl/sharedStrings.xml><?xml version="1.0" encoding="utf-8"?>
<sst xmlns="http://schemas.openxmlformats.org/spreadsheetml/2006/main" count="2091" uniqueCount="778">
  <si>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</si>
  <si>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</si>
  <si>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</si>
  <si>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</si>
  <si>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</si>
  <si>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</si>
  <si>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</si>
  <si>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</si>
  <si>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</si>
  <si>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</si>
  <si>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</si>
  <si>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</si>
  <si>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</si>
  <si>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</si>
  <si>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</si>
  <si>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</si>
  <si>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</si>
  <si>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</si>
  <si>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</si>
  <si>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</si>
  <si>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</si>
  <si>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</si>
  <si>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</si>
  <si>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</si>
  <si>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</si>
  <si>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</si>
  <si>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</si>
  <si>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</si>
  <si>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</si>
  <si>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</si>
  <si>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</si>
  <si>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</si>
  <si>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</si>
  <si>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</si>
  <si>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</si>
  <si>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</si>
  <si>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</si>
  <si>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</si>
  <si>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</si>
  <si>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</si>
  <si>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</si>
  <si>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</si>
  <si>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</si>
  <si>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</si>
  <si>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</si>
  <si>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</si>
  <si>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</si>
  <si>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</si>
  <si>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</si>
  <si>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</si>
  <si>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</si>
  <si>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</si>
  <si>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</si>
  <si>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</si>
  <si>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</si>
  <si>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</si>
  <si>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</si>
  <si>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</si>
  <si>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</si>
  <si>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</si>
  <si>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</si>
  <si>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</si>
  <si>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</si>
  <si>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</si>
  <si>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Consolidated Edison Company of New York, Inc.</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</si>
  <si>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</si>
  <si>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</si>
  <si>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</si>
  <si>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</si>
  <si>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</si>
  <si>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</si>
  <si>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</si>
  <si>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</si>
  <si>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</si>
  <si>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</si>
  <si>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</si>
  <si>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</si>
  <si>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</si>
  <si>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</si>
  <si>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</si>
  <si>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</si>
  <si>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</si>
  <si>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</si>
  <si>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</si>
  <si>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</si>
  <si>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</si>
  <si>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</si>
  <si>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</si>
  <si>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</si>
  <si>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</si>
  <si>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</si>
  <si>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</si>
  <si>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</si>
  <si>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</si>
  <si>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</si>
  <si>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</si>
  <si>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</si>
  <si>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</si>
  <si>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</si>
  <si>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</si>
  <si>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</si>
  <si>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</si>
  <si>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</si>
  <si>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</si>
  <si>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</si>
  <si>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</si>
  <si>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</si>
  <si>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</si>
  <si>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</si>
  <si>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</si>
  <si>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</si>
  <si>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</si>
  <si>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</si>
  <si>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</si>
  <si>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</si>
  <si>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</si>
  <si>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</si>
  <si>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</si>
  <si>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</si>
  <si>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</si>
  <si>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</si>
  <si>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</si>
  <si>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</si>
  <si>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</si>
  <si>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</si>
  <si>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</si>
  <si>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</si>
  <si>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</si>
  <si>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</si>
  <si>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</si>
  <si>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</si>
  <si>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</si>
  <si>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</si>
  <si>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</si>
  <si>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</si>
  <si>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</si>
  <si>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</si>
  <si>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</si>
  <si>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</si>
  <si>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</si>
  <si>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</si>
  <si>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</si>
  <si>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</si>
  <si>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</si>
  <si>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</si>
  <si>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</si>
  <si>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</si>
  <si>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</si>
  <si>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</si>
  <si>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</si>
  <si>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</si>
  <si>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</si>
  <si>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</si>
  <si>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</si>
  <si>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</si>
  <si>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</si>
  <si>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</si>
  <si>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</si>
  <si>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</si>
  <si>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</si>
  <si>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</si>
  <si>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</si>
  <si>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</si>
  <si>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</si>
  <si>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</si>
  <si>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</si>
  <si>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</si>
  <si>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</si>
  <si>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</si>
  <si>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</si>
  <si>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</si>
  <si>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</si>
  <si>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</si>
  <si>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</si>
  <si>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</si>
  <si>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</si>
  <si>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</si>
  <si>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</si>
  <si>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</si>
  <si>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</si>
  <si>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</si>
  <si>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</si>
  <si>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</si>
  <si>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</si>
  <si>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</si>
  <si>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</si>
  <si>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</si>
  <si>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</si>
  <si>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</si>
  <si>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</si>
  <si>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</si>
  <si>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</si>
  <si>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</si>
  <si>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</si>
  <si>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</si>
  <si>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</si>
  <si>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</si>
  <si>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</si>
  <si>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</si>
  <si>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</si>
  <si>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</si>
  <si>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</si>
  <si>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</si>
  <si>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</si>
  <si>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</si>
  <si>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</si>
  <si>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</si>
  <si>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</si>
  <si>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</si>
  <si>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</si>
  <si>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</si>
  <si>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</si>
  <si>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</si>
  <si>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</si>
  <si>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</si>
  <si>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</si>
  <si>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</si>
  <si>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</si>
  <si>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</si>
  <si>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</si>
  <si>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</si>
  <si>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</si>
  <si>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</si>
  <si>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</si>
  <si>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</si>
  <si>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</si>
  <si>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</si>
  <si>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</si>
  <si>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</si>
  <si>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</si>
  <si>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</si>
  <si>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</si>
  <si>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</si>
  <si>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</si>
  <si>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</si>
  <si>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</si>
  <si>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</si>
  <si>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</si>
  <si>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</si>
  <si>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</si>
  <si>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</si>
  <si>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</si>
  <si>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</si>
  <si>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</si>
  <si>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</si>
  <si>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</si>
  <si>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</si>
  <si>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</si>
  <si>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</si>
  <si>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</si>
  <si>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</si>
  <si>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</si>
  <si>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</si>
  <si>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</si>
  <si>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</si>
  <si>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</si>
  <si>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</si>
  <si>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</si>
  <si>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</si>
  <si>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</si>
  <si>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</si>
  <si>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</si>
  <si>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</si>
  <si>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</si>
  <si>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</si>
  <si>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</si>
  <si>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</si>
  <si>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</si>
  <si>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</si>
  <si>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</si>
  <si>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</si>
  <si>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</si>
  <si>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</si>
  <si>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</si>
  <si>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</si>
  <si>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</si>
  <si>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</si>
  <si>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</si>
  <si>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</si>
  <si>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</si>
  <si>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</si>
  <si>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</si>
  <si>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</si>
  <si>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</si>
  <si>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</si>
  <si>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</si>
  <si>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</si>
  <si>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</si>
  <si>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</si>
  <si>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</si>
  <si>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</si>
  <si>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</si>
  <si>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</si>
  <si>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</si>
  <si>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</si>
  <si>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</si>
  <si>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</si>
  <si>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</si>
  <si>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</si>
  <si>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</si>
  <si>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</si>
  <si>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</si>
  <si>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</si>
  <si>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</si>
  <si>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</si>
  <si>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</si>
  <si>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</si>
  <si>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</si>
  <si>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</si>
  <si>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</si>
  <si>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</si>
  <si>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</si>
  <si>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</si>
  <si>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</si>
  <si>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</si>
  <si>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</si>
  <si>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</si>
  <si>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</si>
  <si>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</si>
  <si>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</si>
  <si>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</si>
  <si>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</si>
  <si>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</si>
  <si>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</si>
  <si>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</si>
  <si>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</si>
  <si>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</si>
  <si>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</si>
  <si>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</si>
  <si>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</si>
  <si>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</si>
  <si>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</si>
  <si>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</si>
  <si>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</si>
  <si>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</si>
  <si>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</si>
  <si>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</si>
  <si>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</si>
  <si>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</si>
  <si>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</si>
  <si>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</si>
  <si>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</si>
  <si>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</si>
  <si>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</si>
  <si>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</si>
  <si>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</si>
  <si>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</si>
  <si>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</si>
  <si>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</si>
  <si>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</si>
  <si>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</si>
  <si>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</si>
  <si>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</si>
  <si>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</si>
  <si>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</si>
  <si>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 xml:space="preserve">  Steam</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</si>
  <si>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</si>
  <si>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</si>
  <si>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</si>
  <si>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</si>
  <si>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</si>
  <si>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</si>
  <si>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</si>
  <si>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</si>
  <si>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</si>
  <si>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</si>
  <si>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</si>
  <si>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</si>
  <si>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</si>
  <si>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</si>
  <si>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</si>
  <si>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</si>
  <si>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</si>
  <si>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</si>
  <si>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</si>
  <si>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</si>
  <si>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</si>
  <si>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</si>
  <si>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</si>
  <si>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</si>
  <si>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</si>
  <si>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</si>
  <si>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Rate Base</t>
  </si>
  <si>
    <t>Return</t>
  </si>
  <si>
    <t>Preferred and Common Equity Return</t>
  </si>
  <si>
    <t>Income Tax Factor</t>
  </si>
  <si>
    <t>T/(1-T)</t>
  </si>
  <si>
    <t>Debt Return</t>
  </si>
  <si>
    <t>Permanent Book/Tax Differences</t>
  </si>
  <si>
    <t xml:space="preserve">  Transmission - Direct Assign</t>
  </si>
  <si>
    <t>Energy Storage Equipment</t>
  </si>
  <si>
    <t>Intangible Plant - Transmission Software</t>
  </si>
  <si>
    <t>Transmission General and Intangible</t>
  </si>
  <si>
    <t>Truck Automobile</t>
  </si>
  <si>
    <t>Light Truck Automobile</t>
  </si>
  <si>
    <t>Intangible Plant - Software 5 years</t>
  </si>
  <si>
    <t>Intangible Plant - Software 10 years</t>
  </si>
  <si>
    <t>Intangible Plant - Software 15 years</t>
  </si>
  <si>
    <t>Intangible Plant - Software 20 years</t>
  </si>
  <si>
    <t>Office Furniture and Equipment - EDP Equipment</t>
  </si>
  <si>
    <t>391</t>
  </si>
  <si>
    <t>Office Furniture and Equipment - All Other</t>
  </si>
  <si>
    <t>392</t>
  </si>
  <si>
    <t>Transportation Equipment - All</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</si>
  <si>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</si>
  <si>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</si>
  <si>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</si>
  <si>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</si>
  <si>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</si>
  <si>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</si>
  <si>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</si>
  <si>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</si>
  <si>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</si>
  <si>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</si>
  <si>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</si>
  <si>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</si>
  <si>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</si>
  <si>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</si>
  <si>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</si>
  <si>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</si>
  <si>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</si>
  <si>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</si>
  <si>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352-353.17.f</t>
  </si>
  <si>
    <t xml:space="preserve">  Subtotal - Transmission to Allocate</t>
  </si>
  <si>
    <t xml:space="preserve">  Less:  EPRI Dues in Account 566</t>
  </si>
  <si>
    <t xml:space="preserve">  Plus:  Direct Assigned Regulatory Commission Expenses</t>
  </si>
  <si>
    <t>350-351 fn</t>
  </si>
  <si>
    <t>Appendix A</t>
  </si>
  <si>
    <t>320-323.112.b fn</t>
  </si>
  <si>
    <t>320-323.197.b</t>
  </si>
  <si>
    <t>320-323.189.b</t>
  </si>
  <si>
    <t>320-323.185.b</t>
  </si>
  <si>
    <t xml:space="preserve">         Gross Receipts Tax</t>
  </si>
  <si>
    <t>354-355.20.b</t>
  </si>
  <si>
    <t>354-355.21.b</t>
  </si>
  <si>
    <t>354-355.23.b</t>
  </si>
  <si>
    <t>354-355.24,25,26.b</t>
  </si>
  <si>
    <t>S19 W/S</t>
  </si>
  <si>
    <t>CP*S19 W/S</t>
  </si>
  <si>
    <t>S19P</t>
  </si>
  <si>
    <t>S19 W/S T</t>
  </si>
  <si>
    <t>355 fn</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</si>
  <si>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</si>
  <si>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</si>
  <si>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</si>
  <si>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</si>
  <si>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</si>
  <si>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</si>
  <si>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</si>
  <si>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</si>
  <si>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</si>
  <si>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</si>
  <si>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</si>
  <si>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</si>
  <si>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</si>
  <si>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</si>
  <si>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</si>
  <si>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</si>
  <si>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</si>
  <si>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</si>
  <si>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</si>
  <si>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</si>
  <si>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</si>
  <si>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</si>
  <si>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</si>
  <si>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</si>
  <si>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</si>
  <si>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</si>
  <si>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</si>
  <si>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</si>
  <si>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</si>
  <si>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</si>
  <si>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</si>
  <si>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</si>
  <si>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262-263.35+262-263.36. l</t>
  </si>
  <si>
    <t>262-263.4.l</t>
  </si>
  <si>
    <t>262-263.28.l</t>
  </si>
  <si>
    <t>262-263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</si>
  <si>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</si>
  <si>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</si>
  <si>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</si>
  <si>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</si>
  <si>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</si>
  <si>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</si>
  <si>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</si>
  <si>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</si>
  <si>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</si>
  <si>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</si>
  <si>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</si>
  <si>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</si>
  <si>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</si>
  <si>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</si>
  <si>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214, line TBD</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</si>
  <si>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</si>
  <si>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</si>
  <si>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</si>
  <si>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</si>
  <si>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</si>
  <si>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</si>
  <si>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</si>
  <si>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</si>
  <si>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</si>
  <si>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</si>
  <si>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</si>
  <si>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Form No. 1 or Transmission Formula Rate Reference</t>
  </si>
  <si>
    <t>Year =</t>
  </si>
  <si>
    <t>`</t>
  </si>
  <si>
    <t>Appendix A line #</t>
  </si>
  <si>
    <t>200-201.3.c+6.c</t>
  </si>
  <si>
    <t>200-201.3.d+6.d</t>
  </si>
  <si>
    <t>200-201.3.e+6.e</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</si>
  <si>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</si>
  <si>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</si>
  <si>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</si>
  <si>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</si>
  <si>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</si>
  <si>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</si>
  <si>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</si>
  <si>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</si>
  <si>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</si>
  <si>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</si>
  <si>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Con Edison will exclude items in Account 930.2 shown on FF1 page 335 that are greater than $1 M and not directly or indirectly related to the provision of transmission services.</t>
  </si>
  <si>
    <t>Amortization of Excess Deferred Income Taxes (enter negative)</t>
  </si>
  <si>
    <t>336-337</t>
  </si>
  <si>
    <t>ANNUAL TRANSMISSION REVENUE REQUIREMENT (ATRR)</t>
  </si>
  <si>
    <t>N</t>
  </si>
  <si>
    <t>Gross receipt tax rate</t>
  </si>
  <si>
    <t>Revenue requirement</t>
  </si>
  <si>
    <t>Gross Receipts Tax</t>
  </si>
  <si>
    <t>Note N</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</si>
  <si>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</si>
  <si>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</si>
  <si>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</si>
  <si>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</si>
  <si>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</si>
  <si>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</si>
  <si>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</si>
  <si>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</si>
  <si>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</si>
  <si>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</si>
  <si>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Accumulated Deferred Income Taxes - Using Allocator</t>
  </si>
  <si>
    <t>Land Held for Future Use - Using Allocator</t>
  </si>
  <si>
    <t>Other Rate Base Items - Using Allocator</t>
  </si>
  <si>
    <t>Total Rate Base</t>
  </si>
  <si>
    <t>Notes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</si>
  <si>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</si>
  <si>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</si>
  <si>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</si>
  <si>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</si>
  <si>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</si>
  <si>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</si>
  <si>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</si>
  <si>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In accordance with its formula rate protocols, Con Edison shall recalculate its Annual Transmission</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</si>
  <si>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</si>
  <si>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</si>
  <si>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</si>
  <si>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</si>
  <si>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</si>
  <si>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</si>
  <si>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</si>
  <si>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</si>
  <si>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</si>
  <si>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</si>
  <si>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</si>
  <si>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</si>
  <si>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</si>
  <si>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</si>
  <si>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</si>
  <si>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</si>
  <si>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</si>
  <si>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</si>
  <si>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</si>
  <si>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</si>
  <si>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</si>
  <si>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</si>
  <si>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</si>
  <si>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</si>
  <si>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</si>
  <si>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</si>
  <si>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</si>
  <si>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</si>
  <si>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</si>
  <si>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</si>
  <si>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</si>
  <si>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</si>
  <si>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</si>
  <si>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</si>
  <si>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</si>
  <si>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</si>
  <si>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</si>
  <si>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</si>
  <si>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</si>
  <si>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</si>
  <si>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</si>
  <si>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</si>
  <si>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</si>
  <si>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</si>
  <si>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</si>
  <si>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</si>
  <si>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</si>
  <si>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</si>
  <si>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</si>
  <si>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</si>
  <si>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</si>
  <si>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</si>
  <si>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</si>
  <si>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</si>
  <si>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</si>
  <si>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</si>
  <si>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</si>
  <si>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</si>
  <si>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</si>
  <si>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</si>
  <si>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</si>
  <si>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</si>
  <si>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</si>
  <si>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</si>
  <si>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</si>
  <si>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</si>
  <si>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</si>
  <si>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</si>
  <si>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</si>
  <si>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</si>
  <si>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</si>
  <si>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</si>
  <si>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</si>
  <si>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</si>
  <si>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</si>
  <si>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</si>
  <si>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</si>
  <si>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</si>
  <si>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</si>
  <si>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</si>
  <si>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</si>
  <si>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</si>
  <si>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</si>
  <si>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Return Charge ($)</t>
  </si>
  <si>
    <t>Annual Revenue Requirement ($)</t>
  </si>
  <si>
    <t>Incentive Return ($)</t>
  </si>
  <si>
    <t>Total Annual Revenue Requirement ($)</t>
  </si>
  <si>
    <t>True-Up Adjustment ($)</t>
  </si>
  <si>
    <t>Net Revenue Requirement ($)</t>
  </si>
  <si>
    <t>TAXES OTHER THAN INCOME TAXES</t>
  </si>
  <si>
    <t>RETURN AND INCOME TAXES</t>
  </si>
  <si>
    <t>TOTAL</t>
  </si>
  <si>
    <t>Annual Factor for Expenses</t>
  </si>
  <si>
    <t>Annual Factor for Return and Income Taxes</t>
  </si>
  <si>
    <t>Gross Transmission Plant</t>
  </si>
  <si>
    <t>Accumulated Depreciation - Transmission</t>
  </si>
  <si>
    <t>Annual Expenses Without Depreciation ($)</t>
  </si>
  <si>
    <t>Gross Plant ($)</t>
  </si>
  <si>
    <t>Accumulated Depreciation ($)</t>
  </si>
  <si>
    <t>(Note P)</t>
  </si>
  <si>
    <t>Note C</t>
  </si>
  <si>
    <t>ROE Incentive adders are as follows:</t>
  </si>
  <si>
    <t>ROE Adder</t>
  </si>
  <si>
    <t>FERC Order</t>
  </si>
  <si>
    <t>Change in WACC for 100 basis point ROE Adder</t>
  </si>
  <si>
    <t>Income Taxes</t>
  </si>
  <si>
    <t>Value of 100 basis points</t>
  </si>
  <si>
    <t>Value of 100 Basis Points ROE Adder</t>
  </si>
  <si>
    <t>Direct Assignable Rate Base</t>
  </si>
  <si>
    <t>Annual Factor Based Upon Direct Assignable Rate Base</t>
  </si>
  <si>
    <t>Total with ROE Adder</t>
  </si>
  <si>
    <t>ROE Adder for Schedule 10 Projects</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</si>
  <si>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</si>
  <si>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</si>
  <si>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</si>
  <si>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Incentive Return in Basis Points</t>
  </si>
  <si>
    <t>GENERAL AND COMMON DEPRECIATION EXPENSE</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</si>
  <si>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</si>
  <si>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</si>
  <si>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</si>
  <si>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</si>
  <si>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</si>
  <si>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</si>
  <si>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</si>
  <si>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</si>
  <si>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</si>
  <si>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</si>
  <si>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</si>
  <si>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</si>
  <si>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</si>
  <si>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</si>
  <si>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</si>
  <si>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</si>
  <si>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</si>
  <si>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</si>
  <si>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</si>
  <si>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</si>
  <si>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</si>
  <si>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</si>
  <si>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Actual or Projected for the 12 Months Ended December ….</t>
  </si>
  <si>
    <t>Note 1:  The ROE includes the base ROE of 10.13% plus the RTO Participation Adder of 0.50%.</t>
  </si>
  <si>
    <t>(Note 1)</t>
  </si>
  <si>
    <t>Section 6.19.8.2.2 Formula Rate Template</t>
  </si>
  <si>
    <t>Note D</t>
  </si>
  <si>
    <t>Ties to Appendix A, Line 83, Column 7</t>
  </si>
  <si>
    <t>Schedule 19 and Schedule 10 Projects</t>
  </si>
  <si>
    <t>3a19</t>
  </si>
  <si>
    <t>3b10</t>
  </si>
  <si>
    <t>Project Return (Schedule 19 Projects)</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</si>
  <si>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</si>
  <si>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</si>
  <si>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</si>
  <si>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</si>
  <si>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</si>
  <si>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</si>
  <si>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</si>
  <si>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6a19</t>
  </si>
  <si>
    <t>6b10</t>
  </si>
  <si>
    <t>7a19</t>
  </si>
  <si>
    <t>7b10</t>
  </si>
  <si>
    <t>ROE Adder (Schedule 10 Projects)</t>
  </si>
  <si>
    <t>3a19 or 3b10-EDIT</t>
  </si>
  <si>
    <t>not applicable (the item is not applicable to Schedule 19 Projects or Scheduel 10 Projects)</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</si>
  <si>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</si>
  <si>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</si>
  <si>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</si>
  <si>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</si>
  <si>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</si>
  <si>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</si>
  <si>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</si>
  <si>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Con Edison either will direct assign O&amp;M expense that have been tracked for the Schedule 19 Projects or Schedule 10 Projects or allocate transmission O&amp;M to the Schedule 19 Projects or Schedule 10 Projects, but not both.</t>
  </si>
  <si>
    <t>In accordance with the NYISO OATT, Section 14.1.5, the gross receipts tax included in the ATRR for Schedule 19 and Schedule 10 Projects is as follows:</t>
  </si>
  <si>
    <t>Schedule 10 Projects - Depreciation Expense</t>
  </si>
  <si>
    <t>Schedule 19 Projects - Depreciation Expense</t>
  </si>
  <si>
    <t>Workpaper 2c19: Accumulated Deferred Income Taxes - Prorated Projection (Schedule 19 Projects)</t>
  </si>
  <si>
    <t>Workpaper 2c10: Accumulated Deferred Income Taxes - Prorated Projection (Schedule 10 Projects)</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</si>
  <si>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</si>
  <si>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</si>
  <si>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</si>
  <si>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</si>
  <si>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</si>
  <si>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</si>
  <si>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</si>
  <si>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</si>
  <si>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</si>
  <si>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</si>
  <si>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</si>
  <si>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Workpaper 11: ROE Adder (Schedule 10 Projects)</t>
  </si>
  <si>
    <t xml:space="preserve">Consolidated Edison Company of New York, Inc </t>
  </si>
  <si>
    <t>ROE Ceiling</t>
  </si>
  <si>
    <t>Schedule Specific Projects Wages and Salaries</t>
  </si>
  <si>
    <t>Schedule Specific Projects Wage and Salary Allocator</t>
  </si>
  <si>
    <t>Schedule Specific Projects Transmission Wage and Salary Allocator</t>
  </si>
  <si>
    <t>336 fn</t>
  </si>
  <si>
    <t>Interest Rate True-up (Note 1)</t>
  </si>
  <si>
    <t>Note 1:  Use Workpaper 7a19-True-up Adjustment to determine ATU with actual interest rates and include interest rate true-up adjustment with subsequent ATU adjustment.</t>
  </si>
  <si>
    <t>Interest Rate True-up from (Note 1)</t>
  </si>
  <si>
    <t>Note 1:  Use Workpaper 7a10-True-up Adjustment to determine ATU with actual interest rates and include interest rate true-up adjustment with subsequent ATU adjustment.</t>
  </si>
  <si>
    <t>Corrections are from Workpaper 9 and allocated to Schedule 10 Projects using Col. 15.</t>
  </si>
  <si>
    <t>Workpaper</t>
  </si>
  <si>
    <t>Workpaper 3</t>
  </si>
  <si>
    <t>By project ATRRs are on Workpaper 10a for Schedule 19 Projects and Workpaper 10b for Schedule 10 Projects.</t>
  </si>
  <si>
    <t>Workpaper 2a19: Accumulated Deferred Income Taxes (ADIT) Workpaper - Current Year (Schedule 19 Projects)</t>
  </si>
  <si>
    <t>Workpaper 2a10: Accumulated Deferred Income Taxes (ADIT) Workpaper - Current Year (Schedule 10 Projects)</t>
  </si>
  <si>
    <t>Workpaper 2b19: Accumulated Deferred Income Taxes (ADIT) Workpaper - Prior Year (Schedule 19 Projects)</t>
  </si>
  <si>
    <t>Workpaper 2b10: Accumulated Deferred Income Taxes (ADIT) Workpaper - Prior Year (Schedule 10 Projects)</t>
  </si>
  <si>
    <t>Note B:  From Workpaper 2d-Prior Year ADIT Proration Actual</t>
  </si>
  <si>
    <t>is provided through a Workpaper included in the filed Formula Rate Template, the inputs to the Workpaper must meet this</t>
  </si>
  <si>
    <t>Workpaper and input to the main body of the Formula Rate.</t>
  </si>
  <si>
    <t>True-up adjustment is from Workpaper 7a19 and allocated to Schedule 19 Projects using Col. 13.</t>
  </si>
  <si>
    <t>Corrections are from Workpaper 9 and allocated to Schedule 19 Projects using Col. 13.</t>
  </si>
  <si>
    <t>Annual Allocation Factor for Return and Income Taxes</t>
  </si>
  <si>
    <t>True-up adjustment is from Workpaper 7b10 and allocated to Schedule 10 Projects using Col. 15.</t>
  </si>
  <si>
    <t>For future use</t>
  </si>
  <si>
    <t>(Excess)/ Deficient ADIT - Using Allocator</t>
  </si>
  <si>
    <t>Project Depreciation ($)</t>
  </si>
  <si>
    <t>Project Depreciation Expense ($)</t>
  </si>
  <si>
    <t>From Workpaper 6b10</t>
  </si>
  <si>
    <t>303</t>
  </si>
  <si>
    <t>Intangible Plant - C Plant 15 Years</t>
  </si>
  <si>
    <t>Office Furniture and Equipment - EDP Equipment - ERRP</t>
  </si>
  <si>
    <t>Con Edison will provide revised formula rate calculations to support any corrections.</t>
  </si>
  <si>
    <t>Any transmission regulatory expenses allocated to Schedule 19 or Schedule 10 Projects are determined after deducting any directly assigned transmission regulatory expenses.</t>
  </si>
  <si>
    <t xml:space="preserve">  Transmission - Allocate</t>
  </si>
  <si>
    <t xml:space="preserve">  Plus: Transmission Related Regulatory Expenses (Note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</si>
</sst>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0_);\(0\)"/>
    <numFmt numFmtId="184" formatCode="_(* #,##0.0000_);_(* \(#,##0.0000\);_(* &quot;-&quot;??_);_(@_)"/>
    <numFmt numFmtId="185" formatCode="_(* #,##0.000_);_(* \(#,##0.000\);_(* &quot;-&quot;??_);_(@_)"/>
    <numFmt numFmtId="186" formatCode="_(* #,##0.0_);_(* \(#,##0.0\);_(* &quot;-&quot;??_);_(@_)"/>
  </numFmts>
  <fonts count="56">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1"/>
      <color indexed="8"/>
      <name val="Arial"/>
      <family val="2"/>
    </font>
    <font>
      <sz val="12"/>
      <color theme="1"/>
      <name val="Calibri"/>
      <family val="2"/>
      <scheme val="minor"/>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z val="10"/>
      <name val="Calibri"/>
      <family val="2"/>
      <scheme val="minor"/>
    </font>
    <font>
      <strike/>
      <sz val="10"/>
      <name val="Arial"/>
      <family val="2"/>
    </font>
    <font>
      <sz val="10"/>
      <name val="Arial Narrow"/>
      <family val="2"/>
    </font>
    <font>
      <b/>
      <sz val="11"/>
      <name val="Arial"/>
      <family val="2"/>
    </font>
    <font>
      <u/>
      <sz val="11"/>
      <name val="Arial"/>
      <family val="2"/>
    </font>
    <font>
      <sz val="11"/>
      <color rgb="FFFF0000"/>
      <name val="Calibri"/>
      <family val="2"/>
      <scheme val="minor"/>
    </font>
    <font>
      <sz val="10"/>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972">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3"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3" fontId="28" fillId="0" borderId="0" xfId="39" applyNumberFormat="1" applyFont="1" applyAlignment="1">
      <alignment horizontal="left"/>
    </xf>
    <xf numFmtId="175" fontId="10" fillId="0" borderId="0" xfId="42" applyNumberFormat="1" applyFont="1"/>
    <xf numFmtId="10" fontId="10" fillId="0" borderId="0" xfId="41" applyNumberFormat="1" applyFont="1"/>
    <xf numFmtId="10" fontId="10" fillId="0" borderId="0" xfId="42" applyNumberFormat="1" applyFont="1"/>
    <xf numFmtId="0" fontId="10" fillId="0" borderId="0" xfId="41" quotePrefix="1" applyFont="1"/>
    <xf numFmtId="10" fontId="2" fillId="0" borderId="0" xfId="42" applyNumberFormat="1" applyFont="1" applyAlignment="1">
      <alignment horizontal="center"/>
    </xf>
    <xf numFmtId="0" fontId="2" fillId="0" borderId="0" xfId="4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41" fontId="4" fillId="0" borderId="0" xfId="7" applyNumberFormat="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10" fontId="40" fillId="0" borderId="0" xfId="2" applyNumberFormat="1" applyFont="1" applyFill="1" applyBorder="1" applyAlignment="1" applyProtection="1">
      <alignment horizontal="center"/>
    </xf>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41" fillId="0" borderId="0" xfId="0" applyFont="1"/>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2"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10" fontId="18" fillId="0" borderId="3" xfId="2" applyNumberFormat="1" applyFont="1" applyBorder="1"/>
    <xf numFmtId="0" fontId="18" fillId="3" borderId="3" xfId="0" applyFont="1" applyFill="1" applyBorder="1"/>
    <xf numFmtId="184"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2"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18" fillId="0" borderId="9" xfId="0" applyFont="1" applyBorder="1"/>
    <xf numFmtId="0" fontId="18" fillId="3" borderId="9" xfId="0" applyFont="1" applyFill="1" applyBorder="1" applyAlignment="1">
      <alignment wrapText="1"/>
    </xf>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0" fontId="18" fillId="0" borderId="8" xfId="0" applyFont="1" applyBorder="1"/>
    <xf numFmtId="0" fontId="18" fillId="0" borderId="1" xfId="0" applyFont="1" applyBorder="1"/>
    <xf numFmtId="10" fontId="18" fillId="0" borderId="1" xfId="2" applyNumberFormat="1" applyFont="1" applyBorder="1"/>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3"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3"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3"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3"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3"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3"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3"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3"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0" fontId="10" fillId="0" borderId="9" xfId="5" applyNumberFormat="1" applyFont="1" applyBorder="1" applyAlignment="1" applyProtection="1">
      <alignment horizontal="center" vertical="top" wrapText="1"/>
      <protection locked="0"/>
    </xf>
    <xf numFmtId="0" fontId="10" fillId="0" borderId="9" xfId="5" applyNumberFormat="1" applyFont="1" applyBorder="1" applyAlignment="1" applyProtection="1">
      <alignment horizontal="center"/>
      <protection locked="0"/>
    </xf>
    <xf numFmtId="0" fontId="10" fillId="0" borderId="9" xfId="32" applyFont="1" applyBorder="1" applyAlignment="1" applyProtection="1">
      <alignment horizontal="center"/>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5" fillId="0" borderId="0" xfId="3" applyNumberFormat="1" applyFont="1" applyAlignment="1">
      <alignment horizontal="left" wrapText="1"/>
    </xf>
    <xf numFmtId="49" fontId="10" fillId="0" borderId="0" xfId="41" applyNumberFormat="1" applyFont="1"/>
    <xf numFmtId="37" fontId="10" fillId="3" borderId="3" xfId="0" applyNumberFormat="1" applyFont="1" applyFill="1" applyBorder="1" applyAlignment="1">
      <alignment horizontal="right"/>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0" fontId="10" fillId="0" borderId="9" xfId="32" applyFont="1" applyBorder="1" applyAlignment="1" applyProtection="1">
      <alignment horizontal="center" vertical="top"/>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39" fillId="3" borderId="10" xfId="39" applyNumberFormat="1" applyFont="1" applyFill="1" applyBorder="1"/>
    <xf numFmtId="3" fontId="39"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8"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5" fontId="10" fillId="0" borderId="0" xfId="1" applyNumberFormat="1" applyFont="1" applyFill="1" applyBorder="1" applyAlignment="1" applyProtection="1"/>
    <xf numFmtId="10" fontId="46"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168" fontId="8" fillId="0" borderId="0" xfId="46" applyNumberFormat="1" applyFont="1" applyProtection="1"/>
    <xf numFmtId="43" fontId="10" fillId="0" borderId="0" xfId="30" applyFont="1" applyFill="1" applyBorder="1" applyAlignment="1" applyProtection="1"/>
    <xf numFmtId="3" fontId="2" fillId="0" borderId="0" xfId="46" applyNumberFormat="1" applyFont="1" applyAlignment="1" applyProtection="1">
      <alignment horizontal="center"/>
    </xf>
    <xf numFmtId="0" fontId="2" fillId="0" borderId="0" xfId="46" applyNumberFormat="1" applyFont="1" applyAlignment="1" applyProtection="1">
      <alignment horizontal="fill"/>
    </xf>
    <xf numFmtId="43" fontId="9" fillId="0" borderId="0" xfId="30" applyFont="1" applyFill="1" applyBorder="1" applyAlignment="1" applyProtection="1"/>
    <xf numFmtId="185" fontId="30" fillId="0" borderId="0" xfId="1" applyNumberFormat="1" applyFont="1" applyFill="1" applyBorder="1" applyAlignment="1" applyProtection="1"/>
    <xf numFmtId="3" fontId="47" fillId="0" borderId="0" xfId="46" applyNumberFormat="1" applyFont="1" applyProtection="1"/>
    <xf numFmtId="164" fontId="48" fillId="0" borderId="0" xfId="46" applyFont="1" applyProtection="1"/>
    <xf numFmtId="170" fontId="2" fillId="0" borderId="0" xfId="46" applyNumberFormat="1" applyFont="1" applyAlignment="1" applyProtection="1">
      <alignment horizontal="center"/>
    </xf>
    <xf numFmtId="0" fontId="47" fillId="0" borderId="0" xfId="46" applyNumberFormat="1" applyFont="1" applyProtection="1"/>
    <xf numFmtId="0" fontId="48" fillId="0" borderId="0" xfId="46" applyNumberFormat="1" applyFont="1" applyProtection="1"/>
    <xf numFmtId="164" fontId="47" fillId="0" borderId="0" xfId="46" applyFont="1" applyProtection="1"/>
    <xf numFmtId="3" fontId="9" fillId="0" borderId="0" xfId="46" applyNumberFormat="1" applyFont="1" applyProtection="1"/>
    <xf numFmtId="164" fontId="49" fillId="0" borderId="0" xfId="46" applyFont="1" applyProtection="1"/>
    <xf numFmtId="183" fontId="8" fillId="0" borderId="0" xfId="46" applyNumberFormat="1" applyFont="1" applyAlignment="1" applyProtection="1">
      <alignment horizontal="center"/>
    </xf>
    <xf numFmtId="183" fontId="8" fillId="0" borderId="0" xfId="46" quotePrefix="1"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5"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6"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50" fillId="0" borderId="22" xfId="46" applyFont="1" applyBorder="1" applyProtection="1"/>
    <xf numFmtId="164" fontId="50"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2" fillId="0" borderId="0" xfId="46" applyFont="1" applyAlignment="1" applyProtection="1">
      <alignment horizontal="left" vertical="center" wrapText="1"/>
    </xf>
    <xf numFmtId="164" fontId="2" fillId="0" borderId="0" xfId="46" applyFont="1" applyAlignment="1" applyProtection="1">
      <alignment horizontal="left"/>
    </xf>
    <xf numFmtId="164" fontId="2" fillId="0" borderId="0" xfId="48" applyFont="1" applyAlignment="1" applyProtection="1">
      <alignment vertical="top" wrapText="1"/>
    </xf>
    <xf numFmtId="164" fontId="51" fillId="0" borderId="0" xfId="46" applyFont="1" applyProtection="1"/>
    <xf numFmtId="164" fontId="51" fillId="0" borderId="0" xfId="46" applyFont="1" applyAlignment="1" applyProtection="1">
      <alignment horizontal="center"/>
    </xf>
    <xf numFmtId="3" fontId="51" fillId="0" borderId="0" xfId="46" applyNumberFormat="1" applyFont="1" applyProtection="1"/>
    <xf numFmtId="10" fontId="51" fillId="0" borderId="0" xfId="46" applyNumberFormat="1" applyFont="1" applyProtection="1"/>
    <xf numFmtId="0" fontId="51"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49" fillId="0" borderId="0" xfId="1" applyNumberFormat="1" applyFont="1" applyAlignment="1" applyProtection="1">
      <alignment horizontal="center"/>
    </xf>
    <xf numFmtId="169" fontId="51"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64" fontId="2" fillId="0" borderId="0" xfId="46" applyFont="1" applyAlignment="1" applyProtection="1">
      <alignment vertical="center" wrapText="1"/>
    </xf>
    <xf numFmtId="164" fontId="51"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164" fontId="2" fillId="0" borderId="0" xfId="46" applyFont="1" applyAlignment="1" applyProtection="1">
      <alignment vertical="top"/>
    </xf>
    <xf numFmtId="164" fontId="8" fillId="0" borderId="6" xfId="46" applyFont="1" applyBorder="1" applyAlignment="1" applyProtection="1">
      <alignment horizontal="center" wrapText="1"/>
    </xf>
    <xf numFmtId="3" fontId="43" fillId="0" borderId="6" xfId="46" applyNumberFormat="1" applyFont="1" applyBorder="1" applyAlignment="1" applyProtection="1">
      <alignment horizontal="center" wrapText="1"/>
    </xf>
    <xf numFmtId="10" fontId="10" fillId="2" borderId="0" xfId="5" applyNumberFormat="1" applyFont="1" applyFill="1" applyProtection="1">
      <protection locked="0"/>
    </xf>
    <xf numFmtId="173" fontId="10" fillId="0" borderId="0" xfId="5" applyNumberFormat="1" applyFont="1" applyProtection="1">
      <protection locked="0"/>
    </xf>
    <xf numFmtId="181" fontId="10" fillId="3" borderId="0" xfId="32" applyNumberFormat="1" applyFont="1" applyFill="1" applyProtection="1">
      <protection locked="0"/>
    </xf>
    <xf numFmtId="164" fontId="2" fillId="0" borderId="3" xfId="46" applyFont="1" applyBorder="1" applyAlignment="1" applyProtection="1">
      <alignment horizontal="center" vertical="center" wrapText="1"/>
    </xf>
    <xf numFmtId="164" fontId="2" fillId="3" borderId="0" xfId="46" applyFont="1" applyFill="1" applyProtection="1"/>
    <xf numFmtId="49" fontId="2" fillId="3" borderId="0" xfId="46" applyNumberFormat="1" applyFont="1" applyFill="1" applyAlignment="1" applyProtection="1">
      <alignment horizontal="left"/>
    </xf>
    <xf numFmtId="164" fontId="2" fillId="3" borderId="0" xfId="46" applyFont="1" applyFill="1" applyAlignment="1" applyProtection="1">
      <alignment horizontal="left"/>
    </xf>
    <xf numFmtId="164" fontId="2" fillId="3" borderId="0" xfId="48" applyFont="1" applyFill="1" applyAlignment="1" applyProtection="1">
      <alignment vertical="top" wrapText="1"/>
    </xf>
    <xf numFmtId="164" fontId="49" fillId="3" borderId="0" xfId="46" applyFont="1" applyFill="1" applyProtection="1"/>
    <xf numFmtId="0" fontId="43" fillId="0" borderId="6" xfId="46" applyNumberFormat="1" applyFont="1" applyBorder="1" applyAlignment="1" applyProtection="1">
      <alignment horizontal="center" wrapText="1"/>
    </xf>
    <xf numFmtId="0" fontId="9" fillId="0" borderId="0" xfId="16" applyFont="1"/>
    <xf numFmtId="169" fontId="17" fillId="0" borderId="7" xfId="1" applyNumberFormat="1" applyFont="1" applyBorder="1"/>
    <xf numFmtId="177" fontId="52" fillId="0" borderId="11" xfId="0" applyNumberFormat="1" applyFont="1" applyBorder="1" applyAlignment="1">
      <alignment horizontal="center"/>
    </xf>
    <xf numFmtId="177" fontId="52" fillId="0" borderId="12" xfId="0" applyNumberFormat="1" applyFont="1" applyBorder="1" applyAlignment="1">
      <alignment horizontal="center"/>
    </xf>
    <xf numFmtId="177" fontId="52" fillId="0" borderId="13" xfId="0" applyNumberFormat="1" applyFont="1" applyBorder="1" applyAlignment="1">
      <alignment horizontal="center"/>
    </xf>
    <xf numFmtId="0" fontId="43" fillId="0" borderId="9" xfId="5" applyNumberFormat="1" applyFont="1" applyBorder="1" applyProtection="1">
      <protection locked="0"/>
    </xf>
    <xf numFmtId="10" fontId="43" fillId="0" borderId="10" xfId="2" applyNumberFormat="1" applyFont="1" applyBorder="1" applyAlignment="1" applyProtection="1"/>
    <xf numFmtId="169" fontId="43" fillId="0" borderId="0" xfId="1" applyNumberFormat="1" applyFont="1" applyFill="1" applyBorder="1" applyAlignment="1" applyProtection="1">
      <alignment horizontal="center"/>
      <protection locked="0"/>
    </xf>
    <xf numFmtId="170" fontId="43" fillId="0" borderId="0" xfId="2" applyNumberFormat="1" applyFont="1" applyFill="1" applyBorder="1" applyAlignment="1" applyProtection="1"/>
    <xf numFmtId="10" fontId="53" fillId="0" borderId="10" xfId="2" applyNumberFormat="1" applyFont="1" applyBorder="1" applyAlignment="1" applyProtection="1"/>
    <xf numFmtId="176" fontId="43" fillId="0" borderId="0" xfId="2" applyNumberFormat="1" applyFont="1" applyBorder="1" applyAlignment="1" applyProtection="1">
      <protection locked="0"/>
    </xf>
    <xf numFmtId="177" fontId="52" fillId="0" borderId="9" xfId="0" applyNumberFormat="1" applyFont="1" applyBorder="1" applyAlignment="1">
      <alignment horizontal="center"/>
    </xf>
    <xf numFmtId="177" fontId="52" fillId="0" borderId="10" xfId="0" applyNumberFormat="1" applyFont="1" applyBorder="1" applyAlignment="1">
      <alignment horizontal="center"/>
    </xf>
    <xf numFmtId="0" fontId="17" fillId="0" borderId="9" xfId="0" applyFont="1" applyBorder="1"/>
    <xf numFmtId="0" fontId="17" fillId="0" borderId="10" xfId="0" applyFont="1" applyBorder="1"/>
    <xf numFmtId="10" fontId="17" fillId="0" borderId="10" xfId="0" applyNumberFormat="1" applyFont="1" applyBorder="1"/>
    <xf numFmtId="0" fontId="17" fillId="0" borderId="8" xfId="0" applyFont="1" applyBorder="1"/>
    <xf numFmtId="0" fontId="17" fillId="0" borderId="1" xfId="0" applyFont="1" applyBorder="1"/>
    <xf numFmtId="10" fontId="17" fillId="0" borderId="35" xfId="2" applyNumberFormat="1" applyFont="1" applyBorder="1"/>
    <xf numFmtId="3" fontId="17" fillId="0" borderId="35" xfId="0" applyNumberFormat="1" applyFont="1" applyBorder="1"/>
    <xf numFmtId="169" fontId="10" fillId="0" borderId="0" xfId="1" applyNumberFormat="1" applyFont="1" applyProtection="1"/>
    <xf numFmtId="10" fontId="10" fillId="0" borderId="0" xfId="2" applyNumberFormat="1" applyFont="1" applyProtection="1"/>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4" fontId="9" fillId="0" borderId="0" xfId="5" applyFont="1" applyProtection="1">
      <protection locked="0"/>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177" fontId="17" fillId="0" borderId="0" xfId="0" applyNumberFormat="1" applyFont="1" applyAlignment="1">
      <alignment horizontal="center"/>
    </xf>
    <xf numFmtId="176" fontId="43" fillId="0" borderId="3" xfId="5" applyNumberFormat="1" applyFont="1" applyBorder="1" applyProtection="1">
      <protection locked="0"/>
    </xf>
    <xf numFmtId="3" fontId="43" fillId="0" borderId="3" xfId="5" applyNumberFormat="1" applyFont="1" applyBorder="1" applyAlignment="1" applyProtection="1">
      <alignment horizontal="center"/>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3" fontId="43" fillId="0" borderId="0" xfId="5" applyNumberFormat="1" applyFont="1" applyAlignment="1" applyProtection="1">
      <alignment horizontal="center"/>
      <protection locked="0"/>
    </xf>
    <xf numFmtId="176" fontId="43" fillId="0" borderId="0" xfId="5" applyNumberFormat="1" applyFont="1" applyProtection="1">
      <protection locked="0"/>
    </xf>
    <xf numFmtId="164" fontId="43" fillId="0" borderId="0" xfId="5" applyFont="1" applyProtection="1">
      <protection locked="0"/>
    </xf>
    <xf numFmtId="3" fontId="43" fillId="0" borderId="0" xfId="5" applyNumberFormat="1" applyFont="1" applyAlignment="1" applyProtection="1">
      <alignment horizontal="center"/>
    </xf>
    <xf numFmtId="177" fontId="52" fillId="0" borderId="0" xfId="0" applyNumberFormat="1" applyFont="1" applyAlignment="1">
      <alignment horizontal="center"/>
    </xf>
    <xf numFmtId="3" fontId="43" fillId="0" borderId="1" xfId="0" applyNumberFormat="1" applyFont="1" applyBorder="1" applyAlignment="1">
      <alignment horizontal="center"/>
    </xf>
    <xf numFmtId="176" fontId="10" fillId="0" borderId="0" xfId="5" applyNumberFormat="1" applyFont="1" applyProtection="1">
      <protection locked="0"/>
    </xf>
    <xf numFmtId="176" fontId="10" fillId="0" borderId="3" xfId="5" applyNumberFormat="1" applyFont="1" applyBorder="1" applyProtection="1">
      <protection locked="0"/>
    </xf>
    <xf numFmtId="0" fontId="10" fillId="4" borderId="0" xfId="32" applyFont="1" applyFill="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177" fontId="10" fillId="0" borderId="0" xfId="0" applyNumberFormat="1" applyFont="1" applyAlignment="1">
      <alignment horizontal="left"/>
    </xf>
    <xf numFmtId="0" fontId="43" fillId="0" borderId="0" xfId="0" applyFont="1" applyAlignment="1">
      <alignment horizontal="center"/>
    </xf>
    <xf numFmtId="0" fontId="43" fillId="0" borderId="0" xfId="0" applyFont="1" applyAlignment="1">
      <alignment wrapText="1"/>
    </xf>
    <xf numFmtId="0" fontId="43" fillId="0" borderId="0" xfId="0" applyFont="1"/>
    <xf numFmtId="164" fontId="43" fillId="0" borderId="6" xfId="46" applyFont="1" applyBorder="1" applyAlignment="1" applyProtection="1">
      <alignment horizontal="center" wrapText="1"/>
    </xf>
    <xf numFmtId="37" fontId="10" fillId="0" borderId="3" xfId="0" applyNumberFormat="1" applyFont="1" applyBorder="1" applyAlignment="1">
      <alignment horizontal="right"/>
    </xf>
    <xf numFmtId="0" fontId="2" fillId="3" borderId="0" xfId="30" applyNumberFormat="1" applyFont="1" applyFill="1" applyBorder="1" applyAlignment="1" applyProtection="1"/>
    <xf numFmtId="0" fontId="2" fillId="0" borderId="20" xfId="46" applyNumberFormat="1" applyFont="1" applyBorder="1" applyAlignment="1" applyProtection="1">
      <alignment wrapText="1"/>
    </xf>
    <xf numFmtId="3" fontId="43" fillId="0" borderId="6" xfId="45" applyNumberFormat="1" applyFont="1" applyBorder="1" applyAlignment="1">
      <alignment horizontal="center" wrapText="1"/>
    </xf>
    <xf numFmtId="3" fontId="43" fillId="0" borderId="6" xfId="0" applyNumberFormat="1" applyFont="1" applyBorder="1" applyAlignment="1">
      <alignment horizontal="center"/>
    </xf>
    <xf numFmtId="3" fontId="43" fillId="3" borderId="6" xfId="45" applyNumberFormat="1" applyFont="1" applyFill="1" applyBorder="1" applyAlignment="1">
      <alignment horizontal="center" wrapText="1"/>
    </xf>
    <xf numFmtId="169" fontId="10" fillId="0" borderId="3" xfId="39" applyNumberFormat="1" applyFont="1" applyFill="1" applyBorder="1" applyAlignment="1" applyProtection="1"/>
    <xf numFmtId="0" fontId="18" fillId="0" borderId="0" xfId="0" applyFont="1" applyAlignment="1">
      <alignment horizontal="center" wrapText="1"/>
    </xf>
    <xf numFmtId="3" fontId="18" fillId="0" borderId="0" xfId="0" applyNumberFormat="1" applyFont="1"/>
    <xf numFmtId="169" fontId="55" fillId="2" borderId="0" xfId="1" applyNumberFormat="1" applyFont="1" applyFill="1" applyBorder="1" applyAlignment="1" applyProtection="1">
      <protection locked="0"/>
    </xf>
    <xf numFmtId="169" fontId="55" fillId="0" borderId="0" xfId="30" applyNumberFormat="1" applyFont="1" applyFill="1" applyBorder="1" applyAlignment="1" applyProtection="1">
      <protection locked="0"/>
    </xf>
    <xf numFmtId="3" fontId="24" fillId="0" borderId="0" xfId="46" applyNumberFormat="1" applyFont="1" applyAlignment="1" applyProtection="1">
      <alignment horizontal="left"/>
    </xf>
    <xf numFmtId="164" fontId="55" fillId="0" borderId="0" xfId="46" applyFont="1" applyProtection="1"/>
    <xf numFmtId="0" fontId="54" fillId="0" borderId="0" xfId="0" applyFont="1"/>
    <xf numFmtId="0" fontId="24" fillId="0" borderId="0" xfId="0" applyFont="1" applyAlignment="1">
      <alignment horizontal="left"/>
    </xf>
    <xf numFmtId="0" fontId="54" fillId="0" borderId="0" xfId="0" applyFont="1" applyAlignment="1">
      <alignment horizontal="left"/>
    </xf>
    <xf numFmtId="0" fontId="24" fillId="0" borderId="0" xfId="32" applyFont="1" applyProtection="1">
      <protection locked="0"/>
    </xf>
    <xf numFmtId="0" fontId="55" fillId="0" borderId="0" xfId="7" applyFont="1"/>
    <xf numFmtId="0" fontId="10" fillId="0" borderId="2" xfId="32" applyFont="1" applyBorder="1"/>
    <xf numFmtId="3" fontId="10" fillId="0" borderId="0" xfId="19" applyNumberFormat="1" applyFont="1" applyFill="1"/>
    <xf numFmtId="169" fontId="10" fillId="0" borderId="0" xfId="1" applyNumberFormat="1" applyFont="1" applyBorder="1"/>
    <xf numFmtId="3" fontId="10" fillId="3" borderId="0" xfId="36" applyNumberFormat="1" applyFont="1" applyFill="1"/>
    <xf numFmtId="164" fontId="43" fillId="0" borderId="5" xfId="46" applyFont="1" applyBorder="1" applyAlignment="1" applyProtection="1">
      <alignment horizontal="center" wrapText="1"/>
    </xf>
    <xf numFmtId="0" fontId="43" fillId="0" borderId="5" xfId="0" applyFont="1" applyBorder="1" applyAlignment="1">
      <alignment horizontal="center"/>
    </xf>
    <xf numFmtId="3" fontId="43" fillId="0" borderId="6" xfId="0" applyNumberFormat="1" applyFont="1" applyBorder="1" applyAlignment="1">
      <alignment horizontal="center" wrapText="1"/>
    </xf>
    <xf numFmtId="164" fontId="43" fillId="0" borderId="19" xfId="46" applyFont="1" applyBorder="1" applyAlignment="1" applyProtection="1">
      <alignment horizontal="center" wrapText="1"/>
    </xf>
    <xf numFmtId="170" fontId="43" fillId="0" borderId="0" xfId="2" applyNumberFormat="1" applyFont="1" applyFill="1" applyBorder="1" applyAlignment="1"/>
    <xf numFmtId="170" fontId="43" fillId="0" borderId="0" xfId="2" applyNumberFormat="1" applyFont="1" applyFill="1" applyBorder="1" applyAlignment="1" applyProtection="1">
      <protection locked="0"/>
    </xf>
    <xf numFmtId="0" fontId="30" fillId="3" borderId="0" xfId="0" applyFont="1" applyFill="1" applyAlignment="1">
      <alignment horizontal="center"/>
    </xf>
    <xf numFmtId="0" fontId="9" fillId="0" borderId="0" xfId="0" applyFont="1" applyAlignment="1">
      <alignment horizontal="center"/>
    </xf>
    <xf numFmtId="0" fontId="30" fillId="0" borderId="0" xfId="0" applyFont="1" applyAlignment="1">
      <alignment horizontal="center"/>
    </xf>
    <xf numFmtId="3" fontId="10"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10" fillId="0" borderId="0" xfId="32" applyNumberFormat="1" applyFont="1" applyAlignment="1" applyProtection="1">
      <alignment horizontal="center"/>
      <protection locked="0"/>
    </xf>
    <xf numFmtId="3" fontId="9" fillId="0" borderId="0" xfId="32" applyNumberFormat="1" applyFont="1" applyAlignment="1" applyProtection="1">
      <alignment horizontal="center"/>
      <protection locked="0"/>
    </xf>
    <xf numFmtId="0" fontId="20" fillId="0" borderId="0" xfId="0" applyFont="1" applyAlignment="1">
      <alignment horizontal="center"/>
    </xf>
    <xf numFmtId="0" fontId="9" fillId="0" borderId="3" xfId="5" applyNumberFormat="1" applyFont="1" applyBorder="1" applyAlignment="1" applyProtection="1">
      <alignment horizontal="center"/>
      <protection locked="0"/>
    </xf>
    <xf numFmtId="3" fontId="9" fillId="0" borderId="6"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3" fontId="9" fillId="0" borderId="3" xfId="5" applyNumberFormat="1" applyFont="1" applyBorder="1" applyAlignment="1" applyProtection="1">
      <alignment horizontal="center"/>
      <protection locked="0"/>
    </xf>
    <xf numFmtId="0" fontId="9" fillId="0" borderId="0" xfId="32" applyFont="1" applyAlignment="1" applyProtection="1">
      <alignment horizontal="center"/>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8" fillId="0" borderId="3" xfId="7" applyFont="1" applyBorder="1" applyAlignment="1">
      <alignment horizontal="center" vertical="center"/>
    </xf>
    <xf numFmtId="0" fontId="8" fillId="0" borderId="6" xfId="7" applyFont="1" applyBorder="1" applyAlignment="1">
      <alignment horizontal="center" vertical="center"/>
    </xf>
    <xf numFmtId="0" fontId="8" fillId="0" borderId="3" xfId="7" applyFont="1" applyBorder="1" applyAlignment="1">
      <alignment horizontal="center"/>
    </xf>
    <xf numFmtId="0" fontId="2" fillId="0" borderId="39" xfId="7" applyFont="1" applyBorder="1" applyAlignment="1">
      <alignment horizontal="center"/>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0" xfId="7" applyFont="1" applyAlignment="1">
      <alignment horizontal="center" vertical="center"/>
    </xf>
    <xf numFmtId="0" fontId="10" fillId="0" borderId="0" xfId="0" applyFont="1" applyAlignment="1">
      <alignment wrapText="1"/>
    </xf>
    <xf numFmtId="0" fontId="21" fillId="0" borderId="0" xfId="0"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21" fillId="3" borderId="0" xfId="0" applyNumberFormat="1" applyFont="1" applyFill="1" applyAlignment="1">
      <alignment horizontal="center"/>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0" fontId="10" fillId="0" borderId="0" xfId="0" applyFont="1" applyAlignment="1">
      <alignment horizontal="left" vertical="top" wrapText="1"/>
    </xf>
    <xf numFmtId="177" fontId="9" fillId="0" borderId="0" xfId="0" applyNumberFormat="1" applyFont="1" applyAlignment="1">
      <alignment horizontal="center"/>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7" formatCode="0.0"/>
    </dxf>
    <dxf>
      <numFmt numFmtId="1" formatCode="0"/>
    </dxf>
    <dxf>
      <numFmt numFmtId="187"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56"/>
  <sheetViews>
    <sheetView tabSelected="1" zoomScaleNormal="100" workbookViewId="0">
      <selection activeCell="C17" sqref="C17"/>
    </sheetView>
  </sheetViews>
  <sheetFormatPr defaultColWidth="9.33203125" defaultRowHeight="13.8"/>
  <cols>
    <col min="1" max="1" width="11.44140625" style="390" customWidth="1"/>
    <col min="2" max="2" width="11" style="390" customWidth="1"/>
    <col min="3" max="3" width="43.6640625" style="390" customWidth="1"/>
    <col min="4" max="4" width="68.6640625" style="390" customWidth="1"/>
    <col min="5" max="16384" width="9.33203125" style="390"/>
  </cols>
  <sheetData>
    <row r="1" spans="1:10" ht="15.6">
      <c r="A1" s="613" t="s">
        <v>695</v>
      </c>
      <c r="B1" s="613"/>
    </row>
    <row r="4" spans="1:10" ht="15.6">
      <c r="A4" s="898" t="s">
        <v>64</v>
      </c>
      <c r="B4" s="898"/>
      <c r="C4" s="898"/>
      <c r="D4" s="898"/>
      <c r="E4" s="302"/>
      <c r="F4" s="302"/>
      <c r="G4" s="302"/>
      <c r="H4" s="302"/>
      <c r="I4" s="302"/>
    </row>
    <row r="5" spans="1:10" ht="15.6">
      <c r="A5" s="899" t="s">
        <v>331</v>
      </c>
      <c r="B5" s="899"/>
      <c r="C5" s="899"/>
      <c r="D5" s="899"/>
      <c r="E5" s="302"/>
      <c r="F5" s="302"/>
      <c r="G5" s="302"/>
      <c r="H5" s="302"/>
      <c r="I5" s="302"/>
    </row>
    <row r="6" spans="1:10" ht="15.6">
      <c r="A6" s="898" t="s">
        <v>698</v>
      </c>
      <c r="B6" s="898"/>
      <c r="C6" s="898"/>
      <c r="D6" s="898"/>
      <c r="E6" s="302"/>
      <c r="F6" s="302"/>
      <c r="G6" s="302"/>
      <c r="H6" s="302"/>
      <c r="I6" s="302"/>
      <c r="J6" s="302"/>
    </row>
    <row r="7" spans="1:10" ht="15.6">
      <c r="A7" s="897" t="str">
        <f>+'Appendix A'!K3</f>
        <v>Actual or Projected for the 12 Months Ended December ….</v>
      </c>
      <c r="B7" s="897"/>
      <c r="C7" s="897"/>
      <c r="D7" s="897"/>
      <c r="E7" s="388"/>
      <c r="F7" s="388"/>
      <c r="G7" s="388"/>
      <c r="H7" s="388"/>
      <c r="I7" s="388"/>
      <c r="J7" s="302"/>
    </row>
    <row r="8" spans="1:10" ht="15.6">
      <c r="A8" s="899" t="s">
        <v>332</v>
      </c>
      <c r="B8" s="899"/>
      <c r="C8" s="899"/>
      <c r="D8" s="899"/>
      <c r="E8" s="302"/>
      <c r="F8" s="302"/>
      <c r="G8" s="302"/>
      <c r="H8" s="302"/>
      <c r="I8" s="302"/>
    </row>
    <row r="10" spans="1:10">
      <c r="B10" s="446" t="s">
        <v>752</v>
      </c>
      <c r="C10" s="447" t="s">
        <v>335</v>
      </c>
      <c r="D10" s="447" t="s">
        <v>231</v>
      </c>
    </row>
    <row r="11" spans="1:10" ht="27.6">
      <c r="B11" s="448" t="s">
        <v>35</v>
      </c>
      <c r="C11" s="390" t="s">
        <v>427</v>
      </c>
      <c r="D11" s="449" t="s">
        <v>667</v>
      </c>
    </row>
    <row r="12" spans="1:10">
      <c r="B12" s="448"/>
    </row>
    <row r="13" spans="1:10" ht="27.6">
      <c r="B13" s="448">
        <v>1</v>
      </c>
      <c r="C13" s="390" t="s">
        <v>122</v>
      </c>
      <c r="D13" s="449" t="s">
        <v>666</v>
      </c>
    </row>
    <row r="14" spans="1:10">
      <c r="B14" s="448"/>
    </row>
    <row r="15" spans="1:10">
      <c r="B15" s="448" t="s">
        <v>619</v>
      </c>
      <c r="C15" s="449" t="s">
        <v>672</v>
      </c>
      <c r="D15" s="390" t="s">
        <v>351</v>
      </c>
    </row>
    <row r="16" spans="1:10">
      <c r="B16" s="448"/>
    </row>
    <row r="17" spans="2:4">
      <c r="B17" s="448" t="s">
        <v>620</v>
      </c>
      <c r="C17" s="449" t="s">
        <v>673</v>
      </c>
      <c r="D17" s="390" t="s">
        <v>351</v>
      </c>
    </row>
    <row r="18" spans="2:4">
      <c r="B18" s="448"/>
    </row>
    <row r="19" spans="2:4">
      <c r="B19" s="448" t="s">
        <v>621</v>
      </c>
      <c r="C19" s="449" t="s">
        <v>674</v>
      </c>
      <c r="D19" s="390" t="s">
        <v>566</v>
      </c>
    </row>
    <row r="20" spans="2:4">
      <c r="B20" s="448"/>
    </row>
    <row r="21" spans="2:4">
      <c r="B21" s="448" t="s">
        <v>622</v>
      </c>
      <c r="C21" s="449" t="s">
        <v>675</v>
      </c>
      <c r="D21" s="390" t="s">
        <v>566</v>
      </c>
    </row>
    <row r="22" spans="2:4">
      <c r="B22" s="448"/>
    </row>
    <row r="23" spans="2:4" ht="27.6">
      <c r="B23" s="448" t="s">
        <v>624</v>
      </c>
      <c r="C23" s="449" t="s">
        <v>676</v>
      </c>
      <c r="D23" s="390" t="s">
        <v>336</v>
      </c>
    </row>
    <row r="24" spans="2:4">
      <c r="B24" s="448"/>
    </row>
    <row r="25" spans="2:4" ht="27.6">
      <c r="B25" s="448" t="s">
        <v>623</v>
      </c>
      <c r="C25" s="449" t="s">
        <v>677</v>
      </c>
      <c r="D25" s="390" t="s">
        <v>336</v>
      </c>
    </row>
    <row r="26" spans="2:4">
      <c r="B26" s="448"/>
    </row>
    <row r="27" spans="2:4">
      <c r="B27" s="448" t="s">
        <v>625</v>
      </c>
      <c r="C27" s="449" t="s">
        <v>678</v>
      </c>
      <c r="D27" s="390" t="s">
        <v>337</v>
      </c>
    </row>
    <row r="28" spans="2:4">
      <c r="B28" s="448"/>
    </row>
    <row r="29" spans="2:4">
      <c r="B29" s="865" t="s">
        <v>626</v>
      </c>
      <c r="C29" s="866" t="s">
        <v>679</v>
      </c>
      <c r="D29" s="867" t="s">
        <v>337</v>
      </c>
    </row>
    <row r="30" spans="2:4">
      <c r="B30" s="865"/>
      <c r="C30" s="867"/>
      <c r="D30" s="867"/>
    </row>
    <row r="31" spans="2:4">
      <c r="B31" s="865" t="s">
        <v>699</v>
      </c>
      <c r="C31" s="867" t="s">
        <v>680</v>
      </c>
      <c r="D31" s="867" t="s">
        <v>338</v>
      </c>
    </row>
    <row r="32" spans="2:4">
      <c r="B32" s="865"/>
      <c r="C32" s="867"/>
      <c r="D32" s="867"/>
    </row>
    <row r="33" spans="2:4">
      <c r="B33" s="865" t="s">
        <v>700</v>
      </c>
      <c r="C33" s="867" t="s">
        <v>681</v>
      </c>
      <c r="D33" s="867" t="s">
        <v>338</v>
      </c>
    </row>
    <row r="34" spans="2:4">
      <c r="B34" s="865"/>
      <c r="C34" s="867"/>
      <c r="D34" s="867"/>
    </row>
    <row r="35" spans="2:4">
      <c r="B35" s="865">
        <v>4</v>
      </c>
      <c r="C35" s="867" t="s">
        <v>339</v>
      </c>
      <c r="D35" s="867" t="s">
        <v>388</v>
      </c>
    </row>
    <row r="36" spans="2:4">
      <c r="B36" s="865"/>
      <c r="C36" s="867"/>
      <c r="D36" s="867"/>
    </row>
    <row r="37" spans="2:4">
      <c r="B37" s="865">
        <v>5</v>
      </c>
      <c r="C37" s="867" t="s">
        <v>701</v>
      </c>
      <c r="D37" s="867" t="s">
        <v>571</v>
      </c>
    </row>
    <row r="38" spans="2:4">
      <c r="B38" s="865"/>
      <c r="C38" s="867"/>
      <c r="D38" s="867"/>
    </row>
    <row r="39" spans="2:4">
      <c r="B39" s="865" t="s">
        <v>709</v>
      </c>
      <c r="C39" s="866" t="s">
        <v>682</v>
      </c>
      <c r="D39" s="866" t="s">
        <v>702</v>
      </c>
    </row>
    <row r="40" spans="2:4">
      <c r="B40" s="865"/>
      <c r="C40" s="867"/>
      <c r="D40" s="867"/>
    </row>
    <row r="41" spans="2:4">
      <c r="B41" s="865" t="s">
        <v>710</v>
      </c>
      <c r="C41" s="866" t="s">
        <v>683</v>
      </c>
      <c r="D41" s="866" t="s">
        <v>703</v>
      </c>
    </row>
    <row r="42" spans="2:4">
      <c r="B42" s="865"/>
      <c r="C42" s="867"/>
      <c r="D42" s="867"/>
    </row>
    <row r="43" spans="2:4" ht="27.6">
      <c r="B43" s="865" t="s">
        <v>711</v>
      </c>
      <c r="C43" s="866" t="s">
        <v>684</v>
      </c>
      <c r="D43" s="867" t="s">
        <v>704</v>
      </c>
    </row>
    <row r="44" spans="2:4">
      <c r="B44" s="865"/>
      <c r="C44" s="867"/>
      <c r="D44" s="867"/>
    </row>
    <row r="45" spans="2:4" ht="27.6">
      <c r="B45" s="865" t="s">
        <v>712</v>
      </c>
      <c r="C45" s="866" t="s">
        <v>685</v>
      </c>
      <c r="D45" s="867" t="s">
        <v>705</v>
      </c>
    </row>
    <row r="46" spans="2:4">
      <c r="B46" s="865"/>
      <c r="C46" s="867"/>
      <c r="D46" s="867"/>
    </row>
    <row r="47" spans="2:4" ht="41.4">
      <c r="B47" s="865">
        <v>8</v>
      </c>
      <c r="C47" s="867" t="s">
        <v>340</v>
      </c>
      <c r="D47" s="866" t="s">
        <v>706</v>
      </c>
    </row>
    <row r="48" spans="2:4">
      <c r="B48" s="865"/>
      <c r="C48" s="867"/>
      <c r="D48" s="867"/>
    </row>
    <row r="49" spans="2:4">
      <c r="B49" s="865">
        <f>+B47+1</f>
        <v>9</v>
      </c>
      <c r="C49" s="867" t="s">
        <v>341</v>
      </c>
      <c r="D49" s="867" t="s">
        <v>564</v>
      </c>
    </row>
    <row r="50" spans="2:4">
      <c r="B50" s="867"/>
      <c r="C50" s="867"/>
      <c r="D50" s="867"/>
    </row>
    <row r="51" spans="2:4">
      <c r="B51" s="865" t="s">
        <v>707</v>
      </c>
      <c r="C51" s="867" t="s">
        <v>670</v>
      </c>
      <c r="D51" s="867" t="s">
        <v>671</v>
      </c>
    </row>
    <row r="52" spans="2:4">
      <c r="B52" s="867"/>
      <c r="C52" s="867"/>
      <c r="D52" s="867"/>
    </row>
    <row r="53" spans="2:4">
      <c r="B53" s="865" t="s">
        <v>708</v>
      </c>
      <c r="C53" s="867" t="s">
        <v>628</v>
      </c>
      <c r="D53" s="867" t="s">
        <v>629</v>
      </c>
    </row>
    <row r="54" spans="2:4">
      <c r="B54" s="867"/>
      <c r="C54" s="867"/>
      <c r="D54" s="867"/>
    </row>
    <row r="55" spans="2:4">
      <c r="B55" s="865">
        <v>11</v>
      </c>
      <c r="C55" s="867" t="s">
        <v>713</v>
      </c>
      <c r="D55" s="867" t="s">
        <v>664</v>
      </c>
    </row>
    <row r="56" spans="2:4">
      <c r="B56" s="867"/>
      <c r="C56" s="867"/>
      <c r="D56" s="867"/>
    </row>
  </sheetData>
  <mergeCells count="5">
    <mergeCell ref="A7:D7"/>
    <mergeCell ref="A4:D4"/>
    <mergeCell ref="A5:D5"/>
    <mergeCell ref="A6:D6"/>
    <mergeCell ref="A8:D8"/>
  </mergeCells>
  <pageMargins left="0.7" right="0.7" top="0.75" bottom="0.75" header="0.3" footer="0.3"/>
  <pageSetup paperSize="256"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31"/>
  <sheetViews>
    <sheetView zoomScale="96" zoomScaleNormal="96" zoomScaleSheetLayoutView="100" workbookViewId="0">
      <selection activeCell="B81" sqref="B81"/>
    </sheetView>
  </sheetViews>
  <sheetFormatPr defaultColWidth="9.33203125" defaultRowHeight="15"/>
  <cols>
    <col min="1" max="1" width="5.6640625" style="398" customWidth="1"/>
    <col min="2" max="2" width="46.33203125" style="398" customWidth="1"/>
    <col min="3" max="3" width="42" style="398" customWidth="1"/>
    <col min="4" max="4" width="18.33203125" style="398" customWidth="1"/>
    <col min="5" max="5" width="12.6640625" style="398" customWidth="1"/>
    <col min="6" max="6" width="16.6640625" style="398" customWidth="1"/>
    <col min="7" max="7" width="12.5546875" style="398" customWidth="1"/>
    <col min="8" max="8" width="4.6640625" style="398" customWidth="1"/>
    <col min="9" max="9" width="19.5546875" style="398" customWidth="1"/>
    <col min="10" max="10" width="11.33203125" style="398" customWidth="1"/>
    <col min="11" max="11" width="15.44140625" style="398" customWidth="1"/>
    <col min="12" max="12" width="10.6640625" style="398" bestFit="1" customWidth="1"/>
    <col min="13" max="13" width="5" style="398" customWidth="1"/>
    <col min="14" max="14" width="17.5546875" style="398" bestFit="1" customWidth="1"/>
    <col min="15" max="15" width="10.5546875" style="398" customWidth="1"/>
    <col min="16" max="16" width="9.33203125" style="398"/>
    <col min="17" max="17" width="11.6640625" style="398" customWidth="1"/>
    <col min="18" max="18" width="4.6640625" style="398" customWidth="1"/>
    <col min="19" max="19" width="12.44140625" style="398" customWidth="1"/>
    <col min="20" max="16384" width="9.33203125" style="398"/>
  </cols>
  <sheetData>
    <row r="1" spans="1:19">
      <c r="K1" s="450"/>
    </row>
    <row r="3" spans="1:19">
      <c r="A3" s="451"/>
      <c r="B3" s="452" t="s">
        <v>0</v>
      </c>
      <c r="C3" s="452"/>
      <c r="D3" s="453" t="s">
        <v>63</v>
      </c>
      <c r="E3" s="452"/>
      <c r="F3" s="452"/>
      <c r="G3" s="452"/>
      <c r="K3" s="861" t="s">
        <v>692</v>
      </c>
      <c r="L3" s="861"/>
      <c r="M3" s="861"/>
      <c r="N3" s="861"/>
      <c r="O3" s="861"/>
    </row>
    <row r="4" spans="1:19">
      <c r="A4" s="451"/>
      <c r="B4" s="452"/>
      <c r="C4" s="417" t="s">
        <v>2</v>
      </c>
      <c r="D4" s="417" t="s">
        <v>3</v>
      </c>
      <c r="E4" s="417"/>
      <c r="F4" s="417"/>
      <c r="G4" s="417"/>
      <c r="H4" s="452"/>
      <c r="I4" s="452"/>
      <c r="J4" s="452"/>
      <c r="K4" s="452"/>
    </row>
    <row r="5" spans="1:19">
      <c r="A5" s="451"/>
      <c r="B5" s="452"/>
      <c r="C5" s="452"/>
      <c r="D5" s="452"/>
      <c r="E5" s="452"/>
      <c r="F5" s="452"/>
      <c r="G5" s="452"/>
      <c r="H5" s="452"/>
      <c r="I5" s="452"/>
      <c r="J5" s="452"/>
      <c r="K5" s="452"/>
    </row>
    <row r="6" spans="1:19" ht="15.6">
      <c r="A6" s="909" t="s">
        <v>64</v>
      </c>
      <c r="B6" s="909"/>
      <c r="C6" s="909"/>
      <c r="D6" s="909"/>
      <c r="E6" s="909"/>
      <c r="F6" s="909"/>
      <c r="G6" s="909"/>
      <c r="H6" s="909"/>
      <c r="I6" s="909"/>
      <c r="J6" s="454"/>
    </row>
    <row r="7" spans="1:19" ht="15.6">
      <c r="A7" s="906" t="s">
        <v>627</v>
      </c>
      <c r="B7" s="906"/>
      <c r="C7" s="906"/>
      <c r="D7" s="906"/>
      <c r="E7" s="906"/>
      <c r="F7" s="906"/>
      <c r="G7" s="906"/>
      <c r="H7" s="906"/>
      <c r="I7" s="906"/>
      <c r="J7" s="455"/>
    </row>
    <row r="8" spans="1:19">
      <c r="A8" s="456"/>
      <c r="B8" s="452" t="s">
        <v>4</v>
      </c>
      <c r="C8" s="452"/>
      <c r="D8" s="457"/>
      <c r="E8" s="452"/>
      <c r="F8" s="452"/>
      <c r="G8" s="452"/>
      <c r="H8" s="452"/>
      <c r="I8" s="452"/>
      <c r="J8" s="452"/>
      <c r="K8" s="453"/>
    </row>
    <row r="9" spans="1:19">
      <c r="A9" s="456"/>
      <c r="B9" s="452" t="s">
        <v>5</v>
      </c>
      <c r="C9" s="452"/>
      <c r="D9" s="458"/>
      <c r="E9" s="452"/>
      <c r="F9" s="452"/>
      <c r="G9" s="452"/>
      <c r="H9" s="452"/>
      <c r="I9" s="452"/>
      <c r="J9" s="452"/>
    </row>
    <row r="10" spans="1:19">
      <c r="A10" s="451"/>
      <c r="B10" s="456" t="s">
        <v>10</v>
      </c>
      <c r="C10" s="456" t="s">
        <v>11</v>
      </c>
      <c r="D10" s="456" t="s">
        <v>12</v>
      </c>
      <c r="E10" s="417" t="s">
        <v>2</v>
      </c>
      <c r="F10" s="417"/>
      <c r="G10" s="459" t="s">
        <v>13</v>
      </c>
      <c r="H10" s="417"/>
      <c r="I10" s="457" t="s">
        <v>14</v>
      </c>
      <c r="J10" s="417"/>
      <c r="K10" s="904" t="s">
        <v>586</v>
      </c>
      <c r="L10" s="904"/>
      <c r="M10" s="639"/>
      <c r="N10" s="640" t="s">
        <v>587</v>
      </c>
      <c r="O10" s="639"/>
      <c r="P10" s="904"/>
      <c r="Q10" s="904"/>
      <c r="R10" s="639"/>
      <c r="S10" s="640"/>
    </row>
    <row r="11" spans="1:19" ht="15.6">
      <c r="A11" s="456" t="s">
        <v>6</v>
      </c>
      <c r="B11" s="452"/>
      <c r="C11" s="460"/>
      <c r="E11" s="461"/>
      <c r="F11" s="907" t="s">
        <v>499</v>
      </c>
      <c r="G11" s="907"/>
      <c r="H11" s="907"/>
      <c r="I11" s="907"/>
      <c r="J11" s="417"/>
      <c r="K11" s="907" t="s">
        <v>585</v>
      </c>
      <c r="L11" s="907"/>
      <c r="M11" s="907"/>
      <c r="N11" s="907"/>
      <c r="P11" s="918"/>
      <c r="Q11" s="918"/>
      <c r="R11" s="918"/>
      <c r="S11" s="918"/>
    </row>
    <row r="12" spans="1:19" ht="47.4" thickBot="1">
      <c r="A12" s="462" t="s">
        <v>7</v>
      </c>
      <c r="B12" s="463" t="s">
        <v>503</v>
      </c>
      <c r="C12" s="464" t="str">
        <f>+C69</f>
        <v>Form No. 1 or Transmission Formula Rate Reference</v>
      </c>
      <c r="D12" s="465" t="s">
        <v>229</v>
      </c>
      <c r="E12" s="417"/>
      <c r="F12" s="907" t="s">
        <v>168</v>
      </c>
      <c r="G12" s="907"/>
      <c r="H12" s="417"/>
      <c r="I12" s="465" t="s">
        <v>499</v>
      </c>
      <c r="J12" s="417"/>
      <c r="K12" s="917" t="str">
        <f>+F12</f>
        <v>Allocator (Note K)</v>
      </c>
      <c r="L12" s="917"/>
      <c r="N12" s="851" t="s">
        <v>585</v>
      </c>
      <c r="P12" s="905"/>
      <c r="Q12" s="905"/>
      <c r="R12" s="849"/>
      <c r="S12" s="850"/>
    </row>
    <row r="13" spans="1:19">
      <c r="A13" s="456"/>
      <c r="B13" s="452" t="s">
        <v>16</v>
      </c>
      <c r="C13" s="417"/>
      <c r="D13" s="417"/>
      <c r="E13" s="417"/>
      <c r="F13" s="417"/>
      <c r="G13" s="417"/>
      <c r="H13" s="417"/>
      <c r="I13" s="417"/>
      <c r="J13" s="417"/>
      <c r="K13" s="417"/>
    </row>
    <row r="14" spans="1:19">
      <c r="A14" s="456">
        <v>1</v>
      </c>
      <c r="B14" s="452" t="s">
        <v>17</v>
      </c>
      <c r="C14" s="466" t="str">
        <f>"Workpaper 1, Line "&amp;'1-RB Items'!$A$25&amp;", Col. "&amp;'1-RB Items'!D7&amp;""</f>
        <v>Workpaper 1, Line 14, Col. (c)</v>
      </c>
      <c r="D14" s="467">
        <f>+'1-RB Items'!D25</f>
        <v>0</v>
      </c>
      <c r="E14" s="417"/>
      <c r="F14" s="417" t="s">
        <v>18</v>
      </c>
      <c r="G14" s="468" t="s">
        <v>2</v>
      </c>
      <c r="H14" s="417"/>
      <c r="I14" s="417">
        <v>0</v>
      </c>
      <c r="J14" s="417"/>
      <c r="K14" s="417" t="s">
        <v>18</v>
      </c>
      <c r="N14" s="635">
        <v>0</v>
      </c>
    </row>
    <row r="15" spans="1:19" ht="30.75" customHeight="1">
      <c r="A15" s="456">
        <f>+A14+1</f>
        <v>2</v>
      </c>
      <c r="B15" s="452" t="s">
        <v>28</v>
      </c>
      <c r="C15" s="469" t="str">
        <f>"Workpaper 1, Line "&amp;'1-RB Items'!$A$25&amp;", Col. "&amp;'1-RB Items'!E7&amp;", Col. "&amp;'1-RB Items'!N7&amp;" or Col. "&amp;'1-RB Items'!T7&amp;""</f>
        <v>Workpaper 1, Line 14, Col. (d), Col. (m) or Col. (s)</v>
      </c>
      <c r="D15" s="467">
        <f>+'1-RB Items'!E25</f>
        <v>0</v>
      </c>
      <c r="E15" s="417"/>
      <c r="F15" s="417" t="s">
        <v>82</v>
      </c>
      <c r="G15" s="470"/>
      <c r="H15" s="471"/>
      <c r="I15" s="472">
        <f>+'1-RB Items'!N25</f>
        <v>0</v>
      </c>
      <c r="J15" s="417"/>
      <c r="K15" s="579" t="s">
        <v>82</v>
      </c>
      <c r="N15" s="634">
        <f>+'1-RB Items'!T25</f>
        <v>0</v>
      </c>
    </row>
    <row r="16" spans="1:19">
      <c r="A16" s="456">
        <f>+A15+1</f>
        <v>3</v>
      </c>
      <c r="B16" s="452" t="s">
        <v>19</v>
      </c>
      <c r="C16" s="466" t="str">
        <f>"Workpaper 1, Line "&amp;'1-RB Items'!$A$25&amp;", Col. "&amp;'1-RB Items'!F7&amp;""</f>
        <v>Workpaper 1, Line 14, Col. (e)</v>
      </c>
      <c r="D16" s="467">
        <f>+'1-RB Items'!F25</f>
        <v>0</v>
      </c>
      <c r="E16" s="417"/>
      <c r="F16" s="417" t="s">
        <v>18</v>
      </c>
      <c r="G16" s="473" t="s">
        <v>2</v>
      </c>
      <c r="H16" s="471"/>
      <c r="I16" s="471">
        <v>0</v>
      </c>
      <c r="J16" s="417"/>
      <c r="K16" s="417" t="s">
        <v>18</v>
      </c>
      <c r="N16" s="634">
        <v>0</v>
      </c>
    </row>
    <row r="17" spans="1:14">
      <c r="A17" s="456">
        <f>+A16+1</f>
        <v>4</v>
      </c>
      <c r="B17" s="452" t="s">
        <v>100</v>
      </c>
      <c r="C17" s="466" t="str">
        <f>"Workpaper 1, Line "&amp;'1-RB Items'!$A$25&amp;", Col. "&amp;'1-RB Items'!G7&amp;""</f>
        <v>Workpaper 1, Line 14, Col. (f)</v>
      </c>
      <c r="D17" s="467">
        <f>+'1-RB Items'!G25</f>
        <v>0</v>
      </c>
      <c r="E17" s="417"/>
      <c r="F17" s="417" t="s">
        <v>437</v>
      </c>
      <c r="G17" s="474" t="e">
        <f>+D162</f>
        <v>#DIV/0!</v>
      </c>
      <c r="H17" s="471"/>
      <c r="I17" s="472" t="e">
        <f>+G17*D17</f>
        <v>#DIV/0!</v>
      </c>
      <c r="J17" s="417"/>
      <c r="K17" s="417" t="s">
        <v>588</v>
      </c>
      <c r="L17" s="643" t="e">
        <f>+F162</f>
        <v>#DIV/0!</v>
      </c>
      <c r="N17" s="634" t="e">
        <f>+D17*L17</f>
        <v>#DIV/0!</v>
      </c>
    </row>
    <row r="18" spans="1:14">
      <c r="A18" s="456">
        <f t="shared" ref="A18:A21" si="0">+A17+1</f>
        <v>5</v>
      </c>
      <c r="B18" s="452" t="s">
        <v>101</v>
      </c>
      <c r="C18" s="466" t="str">
        <f>"Workpaper 1, Line "&amp;'1-RB Items'!$A$25&amp;", Col. "&amp;'1-RB Items'!C7&amp;""</f>
        <v>Workpaper 1, Line 14, Col. (b)</v>
      </c>
      <c r="D18" s="467">
        <f>+'1-RB Items'!C25</f>
        <v>0</v>
      </c>
      <c r="E18" s="417"/>
      <c r="F18" s="417" t="str">
        <f>+F17</f>
        <v>S19 W/S</v>
      </c>
      <c r="G18" s="474" t="e">
        <f>+D162</f>
        <v>#DIV/0!</v>
      </c>
      <c r="H18" s="471"/>
      <c r="I18" s="472" t="e">
        <f>+G18*D18</f>
        <v>#DIV/0!</v>
      </c>
      <c r="J18" s="417"/>
      <c r="K18" s="417" t="s">
        <v>588</v>
      </c>
      <c r="L18" s="643" t="e">
        <f>+F162</f>
        <v>#DIV/0!</v>
      </c>
      <c r="N18" s="634" t="e">
        <f>+D18*L18</f>
        <v>#DIV/0!</v>
      </c>
    </row>
    <row r="19" spans="1:14" ht="15.6" thickBot="1">
      <c r="A19" s="456">
        <f t="shared" si="0"/>
        <v>6</v>
      </c>
      <c r="B19" s="452" t="s">
        <v>20</v>
      </c>
      <c r="C19" s="466" t="str">
        <f>"Workpaper 1, Line "&amp;'1-RB Items'!$A$25&amp;", Col. "&amp;'1-RB Items'!H7&amp;""</f>
        <v>Workpaper 1, Line 14, Col. (g)</v>
      </c>
      <c r="D19" s="475">
        <f>+'1-RB Items'!H25</f>
        <v>0</v>
      </c>
      <c r="E19" s="417"/>
      <c r="F19" s="417" t="s">
        <v>438</v>
      </c>
      <c r="G19" s="474" t="e">
        <f>+G167*D162</f>
        <v>#DIV/0!</v>
      </c>
      <c r="H19" s="471"/>
      <c r="I19" s="476" t="e">
        <f>+D19*G19</f>
        <v>#DIV/0!</v>
      </c>
      <c r="J19" s="417"/>
      <c r="K19" s="417" t="s">
        <v>589</v>
      </c>
      <c r="L19" s="642" t="e">
        <f>+G167*F162</f>
        <v>#DIV/0!</v>
      </c>
      <c r="N19" s="644" t="e">
        <f>+D19*L19</f>
        <v>#DIV/0!</v>
      </c>
    </row>
    <row r="20" spans="1:14">
      <c r="A20" s="456">
        <f t="shared" si="0"/>
        <v>7</v>
      </c>
      <c r="B20" s="452" t="s">
        <v>95</v>
      </c>
      <c r="C20" s="477" t="str">
        <f>"(Sum of Lines "&amp;A14&amp;" through "&amp;A19&amp;")"</f>
        <v>(Sum of Lines 1 through 6)</v>
      </c>
      <c r="D20" s="478">
        <f>SUM(D14:D19)</f>
        <v>0</v>
      </c>
      <c r="E20" s="417"/>
      <c r="F20" s="412" t="s">
        <v>597</v>
      </c>
      <c r="G20" s="479" t="e">
        <f>IF(I20&gt;0,I20/D20,0)</f>
        <v>#DIV/0!</v>
      </c>
      <c r="H20" s="471"/>
      <c r="I20" s="472" t="e">
        <f>SUM(I14:I19)</f>
        <v>#DIV/0!</v>
      </c>
      <c r="J20" s="417"/>
      <c r="K20" s="646" t="s">
        <v>599</v>
      </c>
      <c r="L20" s="647" t="e">
        <f>+N20/D20</f>
        <v>#DIV/0!</v>
      </c>
      <c r="N20" s="472" t="e">
        <f>SUM(N14:N19)</f>
        <v>#DIV/0!</v>
      </c>
    </row>
    <row r="21" spans="1:14" ht="15.6" thickBot="1">
      <c r="A21" s="456">
        <f t="shared" si="0"/>
        <v>8</v>
      </c>
      <c r="B21" s="452" t="s">
        <v>469</v>
      </c>
      <c r="C21" s="481"/>
      <c r="D21" s="478">
        <f>+D20-D19</f>
        <v>0</v>
      </c>
      <c r="E21" s="417"/>
      <c r="F21" s="420" t="s">
        <v>598</v>
      </c>
      <c r="G21" s="482" t="e">
        <f>+I21/D21</f>
        <v>#DIV/0!</v>
      </c>
      <c r="H21" s="417"/>
      <c r="I21" s="478" t="e">
        <f>+I20-I19</f>
        <v>#DIV/0!</v>
      </c>
      <c r="J21" s="417"/>
      <c r="K21" s="648" t="s">
        <v>600</v>
      </c>
      <c r="L21" s="649" t="e">
        <f>+N21/D21</f>
        <v>#DIV/0!</v>
      </c>
      <c r="N21" s="478" t="e">
        <f>+N20-N19</f>
        <v>#DIV/0!</v>
      </c>
    </row>
    <row r="22" spans="1:14">
      <c r="A22" s="451"/>
      <c r="B22" s="452"/>
      <c r="C22" s="481"/>
      <c r="D22" s="417"/>
      <c r="E22" s="417"/>
      <c r="F22" s="417"/>
      <c r="G22" s="480"/>
      <c r="H22" s="417"/>
      <c r="I22" s="417"/>
      <c r="J22" s="417"/>
      <c r="K22" s="480"/>
      <c r="N22" s="635"/>
    </row>
    <row r="23" spans="1:14">
      <c r="A23" s="451"/>
      <c r="B23" s="452" t="s">
        <v>21</v>
      </c>
      <c r="C23" s="481"/>
      <c r="D23" s="417"/>
      <c r="E23" s="417"/>
      <c r="F23" s="417"/>
      <c r="G23" s="417"/>
      <c r="H23" s="417"/>
      <c r="I23" s="417"/>
      <c r="J23" s="417"/>
      <c r="K23" s="417"/>
      <c r="N23" s="635"/>
    </row>
    <row r="24" spans="1:14">
      <c r="A24" s="456">
        <f>+A21+1</f>
        <v>9</v>
      </c>
      <c r="B24" s="452" t="s">
        <v>17</v>
      </c>
      <c r="C24" s="466" t="str">
        <f>"Workpaper 1, Line "&amp;'1-RB Items'!$A$46&amp;", Col. "&amp;'1-RB Items'!D7&amp;""</f>
        <v>Workpaper 1, Line 28, Col. (c)</v>
      </c>
      <c r="D24" s="483">
        <f>+'1-RB Items'!D46</f>
        <v>0</v>
      </c>
      <c r="E24" s="417"/>
      <c r="F24" s="417" t="s">
        <v>18</v>
      </c>
      <c r="G24" s="468" t="s">
        <v>2</v>
      </c>
      <c r="H24" s="417"/>
      <c r="I24" s="484">
        <v>0</v>
      </c>
      <c r="J24" s="417"/>
      <c r="K24" s="417" t="s">
        <v>18</v>
      </c>
      <c r="N24" s="635">
        <v>0</v>
      </c>
    </row>
    <row r="25" spans="1:14">
      <c r="A25" s="456">
        <f>+A24+1</f>
        <v>10</v>
      </c>
      <c r="B25" s="452" t="str">
        <f>+B15</f>
        <v xml:space="preserve">  Transmission</v>
      </c>
      <c r="C25" s="469" t="str">
        <f>"Workpaper 1, Line "&amp;'1-RB Items'!$A$46&amp;", Col. "&amp;'1-RB Items'!E7&amp;" or Col. "&amp;'1-RB Items'!N7&amp;""</f>
        <v>Workpaper 1, Line 28, Col. (d) or Col. (m)</v>
      </c>
      <c r="D25" s="483">
        <f>+'1-RB Items'!E46</f>
        <v>0</v>
      </c>
      <c r="E25" s="417"/>
      <c r="F25" s="417" t="s">
        <v>82</v>
      </c>
      <c r="G25" s="470"/>
      <c r="H25" s="471"/>
      <c r="I25" s="485">
        <f>+'1-RB Items'!N46</f>
        <v>0</v>
      </c>
      <c r="J25" s="417"/>
      <c r="K25" s="417" t="s">
        <v>82</v>
      </c>
      <c r="N25" s="634">
        <f>+'1-RB Items'!T46</f>
        <v>0</v>
      </c>
    </row>
    <row r="26" spans="1:14">
      <c r="A26" s="456">
        <f t="shared" ref="A26:A30" si="1">+A25+1</f>
        <v>11</v>
      </c>
      <c r="B26" s="452" t="s">
        <v>19</v>
      </c>
      <c r="C26" s="466" t="str">
        <f>"Workpaper 1, Line "&amp;'1-RB Items'!$A$46&amp;", Col. "&amp;'1-RB Items'!F7&amp;""</f>
        <v>Workpaper 1, Line 28, Col. (e)</v>
      </c>
      <c r="D26" s="483">
        <f>+'1-RB Items'!F46</f>
        <v>0</v>
      </c>
      <c r="E26" s="417"/>
      <c r="F26" s="417" t="s">
        <v>18</v>
      </c>
      <c r="G26" s="470" t="str">
        <f>+G16</f>
        <v xml:space="preserve"> </v>
      </c>
      <c r="H26" s="471"/>
      <c r="I26" s="484">
        <v>0</v>
      </c>
      <c r="J26" s="417"/>
      <c r="K26" s="417" t="s">
        <v>18</v>
      </c>
      <c r="N26" s="635">
        <v>0</v>
      </c>
    </row>
    <row r="27" spans="1:14">
      <c r="A27" s="456">
        <f t="shared" si="1"/>
        <v>12</v>
      </c>
      <c r="B27" s="452" t="str">
        <f>+B17</f>
        <v xml:space="preserve">  Electric General</v>
      </c>
      <c r="C27" s="466" t="str">
        <f>"Workpaper 1, Line "&amp;'1-RB Items'!$A$46&amp;", Col. "&amp;'1-RB Items'!G7&amp;""</f>
        <v>Workpaper 1, Line 28, Col. (f)</v>
      </c>
      <c r="D27" s="483">
        <f>+'1-RB Items'!G46</f>
        <v>0</v>
      </c>
      <c r="E27" s="417"/>
      <c r="F27" s="417" t="str">
        <f>+F17</f>
        <v>S19 W/S</v>
      </c>
      <c r="G27" s="474" t="e">
        <f>+G17</f>
        <v>#DIV/0!</v>
      </c>
      <c r="H27" s="471"/>
      <c r="I27" s="485" t="e">
        <f>+G27*D27</f>
        <v>#DIV/0!</v>
      </c>
      <c r="J27" s="417"/>
      <c r="K27" s="417" t="str">
        <f>+K17</f>
        <v>S10 W/S</v>
      </c>
      <c r="L27" s="642" t="e">
        <f>+F162</f>
        <v>#DIV/0!</v>
      </c>
      <c r="N27" s="634" t="e">
        <f>+D27*L27</f>
        <v>#DIV/0!</v>
      </c>
    </row>
    <row r="28" spans="1:14">
      <c r="A28" s="456">
        <f t="shared" si="1"/>
        <v>13</v>
      </c>
      <c r="B28" s="452" t="str">
        <f>+B18</f>
        <v xml:space="preserve">  Electric Intangible</v>
      </c>
      <c r="C28" s="466" t="str">
        <f>"Workpaper 1, Line "&amp;'1-RB Items'!$A$46&amp;", Col. "&amp;'1-RB Items'!C7&amp;""</f>
        <v>Workpaper 1, Line 28, Col. (b)</v>
      </c>
      <c r="D28" s="483">
        <f>+'1-RB Items'!C46</f>
        <v>0</v>
      </c>
      <c r="E28" s="417"/>
      <c r="F28" s="417" t="str">
        <f>+F27</f>
        <v>S19 W/S</v>
      </c>
      <c r="G28" s="474" t="e">
        <f>+G18</f>
        <v>#DIV/0!</v>
      </c>
      <c r="H28" s="471"/>
      <c r="I28" s="485" t="e">
        <f>+G28*D28</f>
        <v>#DIV/0!</v>
      </c>
      <c r="J28" s="417"/>
      <c r="K28" s="417" t="str">
        <f t="shared" ref="K28:K29" si="2">+K18</f>
        <v>S10 W/S</v>
      </c>
      <c r="L28" s="642" t="e">
        <f>+F162</f>
        <v>#DIV/0!</v>
      </c>
      <c r="N28" s="634" t="e">
        <f>+D28*L28</f>
        <v>#DIV/0!</v>
      </c>
    </row>
    <row r="29" spans="1:14" ht="15.6" thickBot="1">
      <c r="A29" s="456">
        <f t="shared" si="1"/>
        <v>14</v>
      </c>
      <c r="B29" s="452" t="s">
        <v>20</v>
      </c>
      <c r="C29" s="466" t="str">
        <f>"Workpaper 1, Line "&amp;'1-RB Items'!$A$46&amp;", Col. "&amp;'1-RB Items'!H7&amp;""</f>
        <v>Workpaper 1, Line 28, Col. (g)</v>
      </c>
      <c r="D29" s="486">
        <f>+'1-RB Items'!H46</f>
        <v>0</v>
      </c>
      <c r="E29" s="417"/>
      <c r="F29" s="417" t="str">
        <f>+F19</f>
        <v>CP*S19 W/S</v>
      </c>
      <c r="G29" s="474" t="e">
        <f>+G19</f>
        <v>#DIV/0!</v>
      </c>
      <c r="H29" s="471"/>
      <c r="I29" s="487" t="e">
        <f>+G29*D29</f>
        <v>#DIV/0!</v>
      </c>
      <c r="J29" s="417"/>
      <c r="K29" s="417" t="str">
        <f t="shared" si="2"/>
        <v>CP*S10 W/S</v>
      </c>
      <c r="L29" s="642" t="e">
        <f>+G167*F162</f>
        <v>#DIV/0!</v>
      </c>
      <c r="N29" s="644" t="e">
        <f>+D29*L29</f>
        <v>#DIV/0!</v>
      </c>
    </row>
    <row r="30" spans="1:14">
      <c r="A30" s="456">
        <f t="shared" si="1"/>
        <v>15</v>
      </c>
      <c r="B30" s="452" t="s">
        <v>96</v>
      </c>
      <c r="C30" s="477" t="str">
        <f>"(Sum of Lines "&amp;A24&amp;" through "&amp;A29&amp;")"</f>
        <v>(Sum of Lines 9 through 14)</v>
      </c>
      <c r="D30" s="485">
        <f>SUM(D24:D29)</f>
        <v>0</v>
      </c>
      <c r="E30" s="417"/>
      <c r="F30" s="417"/>
      <c r="G30" s="471"/>
      <c r="H30" s="471"/>
      <c r="I30" s="485" t="e">
        <f>SUM(I24:I29)</f>
        <v>#DIV/0!</v>
      </c>
      <c r="J30" s="417"/>
      <c r="K30" s="417"/>
      <c r="N30" s="202" t="e">
        <f>SUM(N24:N29)</f>
        <v>#DIV/0!</v>
      </c>
    </row>
    <row r="31" spans="1:14">
      <c r="A31" s="456"/>
      <c r="B31" s="451"/>
      <c r="C31" s="417" t="s">
        <v>2</v>
      </c>
      <c r="D31" s="451"/>
      <c r="E31" s="417"/>
      <c r="F31" s="417"/>
      <c r="G31" s="480"/>
      <c r="H31" s="417"/>
      <c r="I31" s="451"/>
      <c r="J31" s="417"/>
      <c r="K31" s="480"/>
      <c r="N31" s="645"/>
    </row>
    <row r="32" spans="1:14">
      <c r="A32" s="456"/>
      <c r="B32" s="452" t="s">
        <v>22</v>
      </c>
      <c r="C32" s="417"/>
      <c r="D32" s="417"/>
      <c r="E32" s="417"/>
      <c r="F32" s="417"/>
      <c r="G32" s="417"/>
      <c r="H32" s="417"/>
      <c r="I32" s="417"/>
      <c r="J32" s="417"/>
      <c r="K32" s="417"/>
      <c r="N32" s="645"/>
    </row>
    <row r="33" spans="1:19">
      <c r="A33" s="456">
        <f>+A30+1</f>
        <v>16</v>
      </c>
      <c r="B33" s="452" t="s">
        <v>17</v>
      </c>
      <c r="C33" s="477" t="str">
        <f t="shared" ref="C33:C38" si="3">"(Line "&amp;A14&amp;" + Line "&amp;A24&amp;")"</f>
        <v>(Line 1 + Line 9)</v>
      </c>
      <c r="D33" s="472">
        <f t="shared" ref="D33:D38" si="4">+D14+D24</f>
        <v>0</v>
      </c>
      <c r="E33" s="471"/>
      <c r="F33" s="471"/>
      <c r="G33" s="488"/>
      <c r="H33" s="471"/>
      <c r="I33" s="472">
        <f t="shared" ref="I33:I38" si="5">+I14+I24</f>
        <v>0</v>
      </c>
      <c r="J33" s="417"/>
      <c r="K33" s="480"/>
      <c r="N33" s="472">
        <f t="shared" ref="N33:N38" si="6">+N14+N24</f>
        <v>0</v>
      </c>
    </row>
    <row r="34" spans="1:19">
      <c r="A34" s="456">
        <f>+A33+1</f>
        <v>17</v>
      </c>
      <c r="B34" s="452" t="s">
        <v>28</v>
      </c>
      <c r="C34" s="477" t="str">
        <f t="shared" si="3"/>
        <v>(Line 2 + Line 10)</v>
      </c>
      <c r="D34" s="472">
        <f t="shared" si="4"/>
        <v>0</v>
      </c>
      <c r="E34" s="471"/>
      <c r="F34" s="471"/>
      <c r="G34" s="473"/>
      <c r="H34" s="471"/>
      <c r="I34" s="472">
        <f t="shared" si="5"/>
        <v>0</v>
      </c>
      <c r="J34" s="417"/>
      <c r="K34" s="480"/>
      <c r="N34" s="472">
        <f t="shared" si="6"/>
        <v>0</v>
      </c>
    </row>
    <row r="35" spans="1:19">
      <c r="A35" s="456">
        <f t="shared" ref="A35:A39" si="7">+A34+1</f>
        <v>18</v>
      </c>
      <c r="B35" s="452" t="s">
        <v>19</v>
      </c>
      <c r="C35" s="477" t="str">
        <f t="shared" si="3"/>
        <v>(Line 3 + Line 11)</v>
      </c>
      <c r="D35" s="472">
        <f t="shared" si="4"/>
        <v>0</v>
      </c>
      <c r="E35" s="471"/>
      <c r="F35" s="471"/>
      <c r="G35" s="488"/>
      <c r="H35" s="471"/>
      <c r="I35" s="472">
        <f t="shared" si="5"/>
        <v>0</v>
      </c>
      <c r="J35" s="417"/>
      <c r="K35" s="480"/>
      <c r="N35" s="472">
        <f t="shared" si="6"/>
        <v>0</v>
      </c>
    </row>
    <row r="36" spans="1:19">
      <c r="A36" s="456">
        <f t="shared" si="7"/>
        <v>19</v>
      </c>
      <c r="B36" s="452" t="s">
        <v>23</v>
      </c>
      <c r="C36" s="477" t="str">
        <f t="shared" si="3"/>
        <v>(Line 4 + Line 12)</v>
      </c>
      <c r="D36" s="472">
        <f t="shared" si="4"/>
        <v>0</v>
      </c>
      <c r="E36" s="471"/>
      <c r="F36" s="471"/>
      <c r="G36" s="488"/>
      <c r="H36" s="471"/>
      <c r="I36" s="472" t="e">
        <f t="shared" si="5"/>
        <v>#DIV/0!</v>
      </c>
      <c r="J36" s="417"/>
      <c r="K36" s="480"/>
      <c r="N36" s="472" t="e">
        <f t="shared" si="6"/>
        <v>#DIV/0!</v>
      </c>
    </row>
    <row r="37" spans="1:19">
      <c r="A37" s="456">
        <f t="shared" si="7"/>
        <v>20</v>
      </c>
      <c r="B37" s="452" t="s">
        <v>80</v>
      </c>
      <c r="C37" s="477" t="str">
        <f t="shared" si="3"/>
        <v>(Line 5 + Line 13)</v>
      </c>
      <c r="D37" s="472">
        <f t="shared" si="4"/>
        <v>0</v>
      </c>
      <c r="E37" s="471"/>
      <c r="F37" s="471"/>
      <c r="G37" s="488"/>
      <c r="H37" s="471"/>
      <c r="I37" s="472" t="e">
        <f t="shared" si="5"/>
        <v>#DIV/0!</v>
      </c>
      <c r="J37" s="417"/>
      <c r="K37" s="480"/>
      <c r="N37" s="472" t="e">
        <f t="shared" si="6"/>
        <v>#DIV/0!</v>
      </c>
    </row>
    <row r="38" spans="1:19" ht="15.6" thickBot="1">
      <c r="A38" s="456">
        <f t="shared" si="7"/>
        <v>21</v>
      </c>
      <c r="B38" s="452" t="s">
        <v>20</v>
      </c>
      <c r="C38" s="477" t="str">
        <f t="shared" si="3"/>
        <v>(Line 6 + Line 14)</v>
      </c>
      <c r="D38" s="476">
        <f t="shared" si="4"/>
        <v>0</v>
      </c>
      <c r="E38" s="471"/>
      <c r="F38" s="471"/>
      <c r="G38" s="488"/>
      <c r="H38" s="471"/>
      <c r="I38" s="476" t="e">
        <f t="shared" si="5"/>
        <v>#DIV/0!</v>
      </c>
      <c r="J38" s="417"/>
      <c r="K38" s="480"/>
      <c r="N38" s="476" t="e">
        <f t="shared" si="6"/>
        <v>#DIV/0!</v>
      </c>
    </row>
    <row r="39" spans="1:19">
      <c r="A39" s="456">
        <f t="shared" si="7"/>
        <v>22</v>
      </c>
      <c r="B39" s="452" t="s">
        <v>97</v>
      </c>
      <c r="C39" s="477" t="str">
        <f>"(Sum of Lines "&amp;A33&amp;" through "&amp;A38&amp;")"</f>
        <v>(Sum of Lines 16 through 21)</v>
      </c>
      <c r="D39" s="472">
        <f>SUM(D33:D38)</f>
        <v>0</v>
      </c>
      <c r="E39" s="471"/>
      <c r="F39" s="471"/>
      <c r="G39" s="489"/>
      <c r="H39" s="471"/>
      <c r="I39" s="472" t="e">
        <f>SUM(I33:I38)</f>
        <v>#DIV/0!</v>
      </c>
      <c r="J39" s="417"/>
      <c r="K39" s="417"/>
      <c r="N39" s="472" t="e">
        <f>SUM(N33:N38)</f>
        <v>#DIV/0!</v>
      </c>
    </row>
    <row r="40" spans="1:19">
      <c r="A40" s="456"/>
      <c r="B40" s="451"/>
      <c r="C40" s="417"/>
      <c r="D40" s="451"/>
      <c r="E40" s="417"/>
      <c r="F40" s="451"/>
      <c r="G40" s="451"/>
      <c r="H40" s="417"/>
      <c r="I40" s="451"/>
      <c r="J40" s="417"/>
      <c r="K40" s="480"/>
      <c r="N40" s="451"/>
    </row>
    <row r="41" spans="1:19" ht="30">
      <c r="A41" s="456"/>
      <c r="B41" s="493" t="s">
        <v>572</v>
      </c>
      <c r="C41" s="417"/>
      <c r="D41" s="395"/>
      <c r="E41" s="417"/>
      <c r="F41" s="417"/>
      <c r="G41" s="417"/>
      <c r="H41" s="417"/>
      <c r="I41" s="417"/>
      <c r="J41" s="417"/>
      <c r="K41" s="417"/>
      <c r="N41" s="635"/>
    </row>
    <row r="42" spans="1:19">
      <c r="A42" s="456">
        <f>+A39+1</f>
        <v>23</v>
      </c>
      <c r="B42" s="452" t="s">
        <v>211</v>
      </c>
      <c r="C42" s="395" t="str">
        <f>"Workpaper 2a19 or 2a10, Line "&amp;'2a19-ADIT Current Year '!A20&amp;", Col. "&amp;'2a19-ADIT Current Year '!H6&amp;""</f>
        <v>Workpaper 2a19 or 2a10, Line 11, Col. (g)</v>
      </c>
      <c r="D42" s="494" t="s">
        <v>18</v>
      </c>
      <c r="E42" s="417"/>
      <c r="F42" s="417" t="s">
        <v>82</v>
      </c>
      <c r="G42" s="495"/>
      <c r="H42" s="471"/>
      <c r="I42" s="491" t="e">
        <f>+'2a19-ADIT Current Year '!H20</f>
        <v>#DIV/0!</v>
      </c>
      <c r="J42" s="417"/>
      <c r="K42" s="480"/>
      <c r="N42" s="634" t="e">
        <f>+'2a10-ADIT Current Year'!H20</f>
        <v>#DIV/0!</v>
      </c>
    </row>
    <row r="43" spans="1:19" ht="30">
      <c r="A43" s="456">
        <f>+A42+1</f>
        <v>24</v>
      </c>
      <c r="B43" s="493" t="s">
        <v>212</v>
      </c>
      <c r="C43" s="497" t="s">
        <v>714</v>
      </c>
      <c r="D43" s="494" t="s">
        <v>18</v>
      </c>
      <c r="E43" s="417"/>
      <c r="F43" s="417" t="s">
        <v>82</v>
      </c>
      <c r="G43" s="498"/>
      <c r="H43" s="471"/>
      <c r="I43" s="517">
        <v>0</v>
      </c>
      <c r="J43" s="417"/>
      <c r="K43" s="480"/>
      <c r="N43" s="653">
        <v>0</v>
      </c>
    </row>
    <row r="44" spans="1:19" ht="30">
      <c r="A44" s="456">
        <f>+A43+1</f>
        <v>25</v>
      </c>
      <c r="B44" s="493" t="s">
        <v>381</v>
      </c>
      <c r="C44" s="477" t="str">
        <f>"(Line "&amp;A42&amp;" - Line "&amp;A43&amp;")"</f>
        <v>(Line 23 - Line 24)</v>
      </c>
      <c r="D44" s="500"/>
      <c r="E44" s="417"/>
      <c r="F44" s="417"/>
      <c r="G44" s="471"/>
      <c r="H44" s="471"/>
      <c r="I44" s="485" t="e">
        <f>SUM(I42:I43)</f>
        <v>#DIV/0!</v>
      </c>
      <c r="J44" s="417"/>
      <c r="K44" s="417"/>
      <c r="N44" s="485" t="e">
        <f>SUM(N42:N43)</f>
        <v>#DIV/0!</v>
      </c>
    </row>
    <row r="45" spans="1:19">
      <c r="A45" s="456"/>
      <c r="B45" s="451"/>
      <c r="C45" s="417"/>
      <c r="D45" s="451"/>
      <c r="E45" s="417"/>
      <c r="F45" s="417"/>
      <c r="G45" s="480"/>
      <c r="H45" s="417"/>
      <c r="I45" s="451"/>
      <c r="J45" s="417"/>
      <c r="K45" s="480"/>
      <c r="N45" s="635"/>
    </row>
    <row r="46" spans="1:19">
      <c r="A46" s="456">
        <f>+A44+1</f>
        <v>26</v>
      </c>
      <c r="B46" s="493" t="s">
        <v>346</v>
      </c>
      <c r="C46" s="466" t="str">
        <f>"Workpaper 1, Line "&amp;'1-RB Items'!A67&amp;", Col. "&amp;'1-RB Items'!I7&amp;" or "&amp;'1-RB Items'!J7&amp;""</f>
        <v>Workpaper 1, Line 42, Col. (h) or (i)</v>
      </c>
      <c r="D46" s="467" t="s">
        <v>18</v>
      </c>
      <c r="E46" s="417"/>
      <c r="F46" s="417" t="s">
        <v>82</v>
      </c>
      <c r="G46" s="470"/>
      <c r="H46" s="471"/>
      <c r="I46" s="501">
        <f>+'1-RB Items'!C67</f>
        <v>0</v>
      </c>
      <c r="J46" s="417"/>
      <c r="K46" s="417"/>
      <c r="N46" s="635">
        <f>+'1-RB Items'!D67</f>
        <v>0</v>
      </c>
      <c r="O46" s="885"/>
      <c r="P46" s="885"/>
      <c r="Q46" s="885"/>
      <c r="R46" s="885"/>
      <c r="S46" s="885"/>
    </row>
    <row r="47" spans="1:19">
      <c r="A47" s="456"/>
      <c r="B47" s="452"/>
      <c r="C47" s="417"/>
      <c r="D47" s="417"/>
      <c r="E47" s="417"/>
      <c r="F47" s="417"/>
      <c r="G47" s="471"/>
      <c r="H47" s="471"/>
      <c r="I47" s="471"/>
      <c r="J47" s="417"/>
      <c r="K47" s="417"/>
      <c r="N47" s="635"/>
    </row>
    <row r="48" spans="1:19">
      <c r="A48" s="456"/>
      <c r="B48" s="452" t="s">
        <v>378</v>
      </c>
      <c r="C48" s="417" t="s">
        <v>2</v>
      </c>
      <c r="D48" s="417"/>
      <c r="E48" s="417"/>
      <c r="F48" s="417"/>
      <c r="G48" s="471"/>
      <c r="H48" s="471"/>
      <c r="I48" s="471"/>
      <c r="J48" s="417"/>
      <c r="K48" s="417"/>
      <c r="N48" s="635"/>
    </row>
    <row r="49" spans="1:14">
      <c r="A49" s="456">
        <f>+A46+1</f>
        <v>27</v>
      </c>
      <c r="B49" s="452" t="s">
        <v>380</v>
      </c>
      <c r="C49" s="477" t="str">
        <f>"(Line "&amp;A84&amp;" times 45/360)"</f>
        <v>(Line 47 times 45/360)</v>
      </c>
      <c r="D49" s="624" t="s">
        <v>18</v>
      </c>
      <c r="E49" s="417"/>
      <c r="F49" s="417"/>
      <c r="G49" s="473"/>
      <c r="H49" s="471"/>
      <c r="I49" s="472" t="e">
        <f>+I84/8</f>
        <v>#DIV/0!</v>
      </c>
      <c r="J49" s="452"/>
      <c r="K49" s="480"/>
      <c r="N49" s="202" t="e">
        <f>+N84/8</f>
        <v>#DIV/0!</v>
      </c>
    </row>
    <row r="50" spans="1:14">
      <c r="A50" s="456">
        <f>+A49+1</f>
        <v>28</v>
      </c>
      <c r="B50" s="452" t="s">
        <v>86</v>
      </c>
      <c r="C50" s="466" t="str">
        <f>"Workpaper 1, Line "&amp;'1-RB Items'!$A$67&amp;", Col. "&amp;'1-RB Items'!E7&amp;""</f>
        <v>Workpaper 1, Line 42, Col. (d)</v>
      </c>
      <c r="D50" s="467">
        <f>+'1-RB Items'!E67</f>
        <v>0</v>
      </c>
      <c r="E50" s="417"/>
      <c r="F50" s="417" t="s">
        <v>439</v>
      </c>
      <c r="G50" s="474" t="e">
        <f>+D151</f>
        <v>#DIV/0!</v>
      </c>
      <c r="H50" s="471"/>
      <c r="I50" s="472" t="e">
        <f>+G50*D50</f>
        <v>#DIV/0!</v>
      </c>
      <c r="J50" s="417" t="s">
        <v>2</v>
      </c>
      <c r="K50" s="496" t="s">
        <v>594</v>
      </c>
      <c r="L50" s="643" t="e">
        <f>+F151</f>
        <v>#DIV/0!</v>
      </c>
      <c r="N50" s="634" t="e">
        <f>+D50*L50</f>
        <v>#DIV/0!</v>
      </c>
    </row>
    <row r="51" spans="1:14" ht="30">
      <c r="A51" s="456">
        <f t="shared" ref="A51:A54" si="8">+A50+1</f>
        <v>29</v>
      </c>
      <c r="B51" s="493" t="s">
        <v>87</v>
      </c>
      <c r="C51" s="466" t="str">
        <f>"Workpaper 1, Line "&amp;'1-RB Items'!$A$67&amp;", Col. "&amp;'1-RB Items'!F7&amp;""</f>
        <v>Workpaper 1, Line 42, Col. (e)</v>
      </c>
      <c r="D51" s="467">
        <f>+'1-RB Items'!F67</f>
        <v>0</v>
      </c>
      <c r="E51" s="417"/>
      <c r="F51" s="417" t="s">
        <v>686</v>
      </c>
      <c r="G51" s="474" t="e">
        <f>+G20</f>
        <v>#DIV/0!</v>
      </c>
      <c r="H51" s="471"/>
      <c r="I51" s="472" t="e">
        <f>+D51*G51</f>
        <v>#DIV/0!</v>
      </c>
      <c r="J51" s="417"/>
      <c r="K51" s="496" t="s">
        <v>687</v>
      </c>
      <c r="L51" s="642" t="e">
        <f>+L20</f>
        <v>#DIV/0!</v>
      </c>
      <c r="N51" s="634" t="e">
        <f>+D51*L51</f>
        <v>#DIV/0!</v>
      </c>
    </row>
    <row r="52" spans="1:14">
      <c r="A52" s="456">
        <f t="shared" si="8"/>
        <v>30</v>
      </c>
      <c r="B52" s="452" t="s">
        <v>88</v>
      </c>
      <c r="C52" s="466" t="str">
        <f>"Workpaper 1, Line "&amp;'1-RB Items'!$A$67&amp;", Col. "&amp;'1-RB Items'!G7&amp;""</f>
        <v>Workpaper 1, Line 42, Col. (f)</v>
      </c>
      <c r="D52" s="467">
        <f>+'1-RB Items'!G67</f>
        <v>0</v>
      </c>
      <c r="E52" s="417"/>
      <c r="F52" s="417" t="str">
        <f>+F51</f>
        <v>GP19</v>
      </c>
      <c r="G52" s="502" t="e">
        <f>+G20</f>
        <v>#DIV/0!</v>
      </c>
      <c r="H52" s="471"/>
      <c r="I52" s="472" t="e">
        <f>+G52*D52</f>
        <v>#DIV/0!</v>
      </c>
      <c r="J52" s="417"/>
      <c r="K52" s="496" t="str">
        <f>+K51</f>
        <v>GP10</v>
      </c>
      <c r="L52" s="642" t="e">
        <f>+L20</f>
        <v>#DIV/0!</v>
      </c>
      <c r="N52" s="634" t="e">
        <f>+D52*L52</f>
        <v>#DIV/0!</v>
      </c>
    </row>
    <row r="53" spans="1:14" ht="15.6" thickBot="1">
      <c r="A53" s="456">
        <f>+A52+1</f>
        <v>31</v>
      </c>
      <c r="B53" s="452" t="s">
        <v>89</v>
      </c>
      <c r="C53" s="466" t="str">
        <f>"Workpaper 1, Line "&amp;'1-RB Items'!$A$67&amp;", Col. "&amp;'1-RB Items'!J7&amp;""</f>
        <v>Workpaper 1, Line 42, Col. (i)</v>
      </c>
      <c r="D53" s="486">
        <f>+'1-RB Items'!J67</f>
        <v>0</v>
      </c>
      <c r="E53" s="417"/>
      <c r="F53" s="417" t="s">
        <v>438</v>
      </c>
      <c r="G53" s="474" t="e">
        <f>+G167*D162</f>
        <v>#DIV/0!</v>
      </c>
      <c r="H53" s="471"/>
      <c r="I53" s="487" t="e">
        <f>+D53*G53</f>
        <v>#DIV/0!</v>
      </c>
      <c r="J53" s="417"/>
      <c r="K53" s="503" t="s">
        <v>589</v>
      </c>
      <c r="L53" s="642" t="e">
        <f>+G167*F162</f>
        <v>#DIV/0!</v>
      </c>
      <c r="N53" s="644" t="e">
        <f>+D53*L53</f>
        <v>#DIV/0!</v>
      </c>
    </row>
    <row r="54" spans="1:14">
      <c r="A54" s="456">
        <f t="shared" si="8"/>
        <v>32</v>
      </c>
      <c r="B54" s="452" t="s">
        <v>379</v>
      </c>
      <c r="C54" s="477" t="str">
        <f>"(Sum of Lines "&amp;A49&amp;" through "&amp;A53&amp;")"</f>
        <v>(Sum of Lines 27 through 31)</v>
      </c>
      <c r="D54" s="624" t="s">
        <v>18</v>
      </c>
      <c r="E54" s="452"/>
      <c r="F54" s="452"/>
      <c r="I54" s="478" t="e">
        <f>SUM(I49:I53)</f>
        <v>#DIV/0!</v>
      </c>
      <c r="J54" s="452"/>
      <c r="K54" s="452"/>
      <c r="N54" s="478" t="e">
        <f>SUM(N49:N53)</f>
        <v>#DIV/0!</v>
      </c>
    </row>
    <row r="55" spans="1:14" ht="15.6" thickBot="1">
      <c r="A55" s="451"/>
      <c r="B55" s="451"/>
      <c r="C55" s="417"/>
      <c r="D55" s="451"/>
      <c r="E55" s="417"/>
      <c r="F55" s="417"/>
      <c r="G55" s="417"/>
      <c r="H55" s="417"/>
      <c r="I55" s="406"/>
      <c r="J55" s="417"/>
      <c r="K55" s="417"/>
      <c r="N55" s="406"/>
    </row>
    <row r="56" spans="1:14" ht="16.2" thickBot="1">
      <c r="A56" s="456">
        <f>+A54+1</f>
        <v>33</v>
      </c>
      <c r="B56" s="504" t="s">
        <v>99</v>
      </c>
      <c r="C56" s="394" t="str">
        <f>"(Line "&amp;A39&amp;" + Line "&amp;A44&amp;" + Line "&amp;A46&amp;" + Line "&amp;A54&amp;")"</f>
        <v>(Line 22 + Line 25 + Line 26 + Line 32)</v>
      </c>
      <c r="D56" s="533" t="s">
        <v>18</v>
      </c>
      <c r="E56" s="471"/>
      <c r="F56" s="471"/>
      <c r="G56" s="488"/>
      <c r="H56" s="471"/>
      <c r="I56" s="887" t="e">
        <f>+I54+I46+I44+I39</f>
        <v>#DIV/0!</v>
      </c>
      <c r="J56" s="417"/>
      <c r="K56" s="480"/>
      <c r="N56" s="887" t="e">
        <f>+N54+N46+N44+N39</f>
        <v>#DIV/0!</v>
      </c>
    </row>
    <row r="57" spans="1:14" ht="16.2" thickTop="1">
      <c r="A57" s="456"/>
      <c r="B57" s="504"/>
      <c r="C57" s="394"/>
      <c r="D57" s="533"/>
      <c r="E57" s="471"/>
      <c r="F57" s="471"/>
      <c r="G57" s="488"/>
      <c r="H57" s="471"/>
      <c r="I57" s="472"/>
      <c r="J57" s="417"/>
      <c r="K57" s="480"/>
      <c r="N57" s="472"/>
    </row>
    <row r="58" spans="1:14" ht="15.6">
      <c r="A58" s="456"/>
      <c r="B58" s="504"/>
      <c r="C58" s="394"/>
      <c r="D58" s="533"/>
      <c r="E58" s="471"/>
      <c r="F58" s="471"/>
      <c r="G58" s="488"/>
      <c r="H58" s="471"/>
      <c r="I58" s="472"/>
      <c r="J58" s="417"/>
      <c r="K58" s="480"/>
      <c r="N58" s="472"/>
    </row>
    <row r="59" spans="1:14" ht="15.6">
      <c r="A59" s="456"/>
      <c r="B59" s="504"/>
      <c r="C59" s="394"/>
      <c r="D59" s="533"/>
      <c r="E59" s="471"/>
      <c r="F59" s="471"/>
      <c r="G59" s="488"/>
      <c r="H59" s="471"/>
      <c r="I59" s="472"/>
      <c r="J59" s="417"/>
      <c r="K59" s="480"/>
      <c r="N59" s="472"/>
    </row>
    <row r="60" spans="1:14">
      <c r="A60" s="456"/>
      <c r="B60" s="452"/>
      <c r="C60" s="417"/>
      <c r="D60" s="417"/>
      <c r="E60" s="417"/>
      <c r="F60" s="417"/>
      <c r="G60" s="417"/>
      <c r="H60" s="417"/>
      <c r="I60" s="417"/>
      <c r="J60" s="417"/>
      <c r="K60" s="505"/>
      <c r="N60" s="634"/>
    </row>
    <row r="61" spans="1:14">
      <c r="A61" s="456"/>
      <c r="B61" s="452" t="s">
        <v>0</v>
      </c>
      <c r="C61" s="417"/>
      <c r="D61" s="417" t="s">
        <v>1</v>
      </c>
      <c r="E61" s="417"/>
      <c r="F61" s="417"/>
      <c r="G61" s="417"/>
      <c r="H61" s="417"/>
      <c r="J61" s="417"/>
      <c r="K61" s="652" t="str">
        <f>K3</f>
        <v>Actual or Projected for the 12 Months Ended December ….</v>
      </c>
      <c r="N61" s="635"/>
    </row>
    <row r="62" spans="1:14">
      <c r="A62" s="456"/>
      <c r="B62" s="452"/>
      <c r="C62" s="417"/>
      <c r="D62" s="417" t="s">
        <v>3</v>
      </c>
      <c r="E62" s="417"/>
      <c r="F62" s="417"/>
      <c r="G62" s="417"/>
      <c r="H62" s="417"/>
      <c r="I62" s="417"/>
      <c r="J62" s="417"/>
      <c r="K62" s="417"/>
      <c r="N62" s="635"/>
    </row>
    <row r="63" spans="1:14">
      <c r="A63" s="456"/>
      <c r="B63" s="451"/>
      <c r="C63" s="417"/>
      <c r="D63" s="417"/>
      <c r="E63" s="417"/>
      <c r="F63" s="417"/>
      <c r="G63" s="417"/>
      <c r="H63" s="417"/>
      <c r="I63" s="417"/>
      <c r="J63" s="417"/>
      <c r="K63" s="417"/>
      <c r="N63" s="635"/>
    </row>
    <row r="64" spans="1:14" ht="15.6">
      <c r="A64" s="910" t="str">
        <f>A6</f>
        <v>Consolidated Edison Company of New York, Inc.</v>
      </c>
      <c r="B64" s="910"/>
      <c r="C64" s="910"/>
      <c r="D64" s="910"/>
      <c r="E64" s="910"/>
      <c r="F64" s="910"/>
      <c r="G64" s="910"/>
      <c r="H64" s="910"/>
      <c r="I64" s="910"/>
      <c r="J64" s="625"/>
      <c r="K64" s="625"/>
      <c r="N64" s="635"/>
    </row>
    <row r="65" spans="1:19" ht="15.6">
      <c r="A65" s="906" t="str">
        <f>+A7</f>
        <v>Appendix A: Annual Transmission Revenue Requirement for Schedule 19 and Schedule 10 Projects</v>
      </c>
      <c r="B65" s="906"/>
      <c r="C65" s="906"/>
      <c r="D65" s="906"/>
      <c r="E65" s="906"/>
      <c r="F65" s="906"/>
      <c r="G65" s="906"/>
      <c r="H65" s="906"/>
      <c r="I65" s="906"/>
      <c r="J65" s="622"/>
      <c r="K65" s="622"/>
      <c r="N65" s="635"/>
    </row>
    <row r="66" spans="1:19" ht="15.6">
      <c r="A66" s="622"/>
      <c r="B66" s="622"/>
      <c r="C66" s="622"/>
      <c r="D66" s="622"/>
      <c r="E66" s="622"/>
      <c r="F66" s="622"/>
      <c r="G66" s="622"/>
      <c r="H66" s="622"/>
      <c r="I66" s="622"/>
      <c r="J66" s="622"/>
      <c r="K66" s="622"/>
      <c r="N66" s="635"/>
    </row>
    <row r="67" spans="1:19">
      <c r="A67" s="456"/>
      <c r="B67" s="456" t="s">
        <v>10</v>
      </c>
      <c r="C67" s="456" t="s">
        <v>11</v>
      </c>
      <c r="D67" s="456" t="s">
        <v>12</v>
      </c>
      <c r="E67" s="417" t="s">
        <v>2</v>
      </c>
      <c r="F67" s="417"/>
      <c r="G67" s="459" t="s">
        <v>13</v>
      </c>
      <c r="H67" s="417"/>
      <c r="I67" s="457" t="s">
        <v>14</v>
      </c>
      <c r="J67" s="417"/>
      <c r="K67" s="900" t="str">
        <f>+K10</f>
        <v>(6)</v>
      </c>
      <c r="L67" s="900"/>
      <c r="N67" s="654" t="str">
        <f>+N10</f>
        <v>(7)</v>
      </c>
      <c r="P67" s="904"/>
      <c r="Q67" s="904"/>
      <c r="S67" s="640"/>
    </row>
    <row r="68" spans="1:19" ht="15.6">
      <c r="A68" s="456" t="s">
        <v>6</v>
      </c>
      <c r="B68" s="452"/>
      <c r="D68" s="417"/>
      <c r="E68" s="417"/>
      <c r="F68" s="417"/>
      <c r="G68" s="456"/>
      <c r="H68" s="417"/>
      <c r="J68" s="417"/>
      <c r="K68" s="907" t="str">
        <f>+K11</f>
        <v>Schedule 10 Projects</v>
      </c>
      <c r="L68" s="907"/>
      <c r="M68" s="907"/>
      <c r="N68" s="907"/>
      <c r="P68" s="905"/>
      <c r="Q68" s="905"/>
      <c r="S68" s="850"/>
    </row>
    <row r="69" spans="1:19" ht="47.4" thickBot="1">
      <c r="A69" s="462" t="s">
        <v>7</v>
      </c>
      <c r="B69" s="506" t="s">
        <v>149</v>
      </c>
      <c r="C69" s="464" t="s">
        <v>504</v>
      </c>
      <c r="D69" s="465" t="str">
        <f>+D12</f>
        <v>Company Total (where applicable)</v>
      </c>
      <c r="E69" s="461"/>
      <c r="F69" s="907" t="s">
        <v>168</v>
      </c>
      <c r="G69" s="907"/>
      <c r="H69" s="461"/>
      <c r="I69" s="465" t="str">
        <f>+I12</f>
        <v>Schedule 19 Projects</v>
      </c>
      <c r="J69" s="417"/>
      <c r="K69" s="908" t="str">
        <f>+K12</f>
        <v>Allocator (Note K)</v>
      </c>
      <c r="L69" s="908"/>
      <c r="N69" s="655" t="str">
        <f>+N12</f>
        <v>Schedule 10 Projects</v>
      </c>
    </row>
    <row r="70" spans="1:19" ht="30">
      <c r="A70" s="456"/>
      <c r="B70" s="493" t="s">
        <v>519</v>
      </c>
      <c r="C70" s="417"/>
      <c r="D70" s="417"/>
      <c r="E70" s="417"/>
      <c r="F70" s="417"/>
      <c r="G70" s="417"/>
      <c r="H70" s="417"/>
      <c r="I70" s="417"/>
      <c r="J70" s="417"/>
      <c r="K70" s="417"/>
      <c r="N70" s="635"/>
    </row>
    <row r="71" spans="1:19">
      <c r="A71" s="456">
        <f>+A56+1</f>
        <v>34</v>
      </c>
      <c r="B71" s="452" t="s">
        <v>389</v>
      </c>
      <c r="C71" s="395" t="s">
        <v>428</v>
      </c>
      <c r="D71" s="494" t="s">
        <v>18</v>
      </c>
      <c r="E71" s="417"/>
      <c r="F71" s="417" t="s">
        <v>82</v>
      </c>
      <c r="G71" s="474"/>
      <c r="H71" s="471"/>
      <c r="I71" s="512">
        <v>0</v>
      </c>
      <c r="J71" s="452"/>
      <c r="K71" s="417" t="s">
        <v>82</v>
      </c>
      <c r="N71" s="650">
        <v>0</v>
      </c>
    </row>
    <row r="72" spans="1:19">
      <c r="A72" s="456">
        <f>+A71+1</f>
        <v>35</v>
      </c>
      <c r="B72" s="452" t="s">
        <v>776</v>
      </c>
      <c r="C72" s="395" t="s">
        <v>428</v>
      </c>
      <c r="D72" s="507">
        <v>0</v>
      </c>
      <c r="E72" s="417"/>
      <c r="F72" s="417"/>
      <c r="G72" s="474"/>
      <c r="H72" s="471"/>
      <c r="I72" s="472"/>
      <c r="J72" s="452"/>
      <c r="K72" s="417"/>
      <c r="N72" s="635"/>
    </row>
    <row r="73" spans="1:19">
      <c r="A73" s="456">
        <f>+A72+1</f>
        <v>36</v>
      </c>
      <c r="B73" s="452" t="s">
        <v>424</v>
      </c>
      <c r="C73" s="395" t="s">
        <v>422</v>
      </c>
      <c r="D73" s="508">
        <v>0</v>
      </c>
      <c r="E73" s="417"/>
      <c r="F73" s="417"/>
      <c r="G73" s="474"/>
      <c r="H73" s="471"/>
      <c r="I73" s="472"/>
      <c r="J73" s="452"/>
      <c r="K73" s="417"/>
      <c r="N73" s="635"/>
    </row>
    <row r="74" spans="1:19">
      <c r="A74" s="456">
        <f t="shared" ref="A74:A77" si="9">+A73+1</f>
        <v>37</v>
      </c>
      <c r="B74" s="452" t="s">
        <v>423</v>
      </c>
      <c r="C74" s="477" t="str">
        <f>"Line "&amp;A72&amp;" - Line "&amp;A73&amp;""</f>
        <v>Line 35 - Line 36</v>
      </c>
      <c r="D74" s="507">
        <f>+D72-D73</f>
        <v>0</v>
      </c>
      <c r="E74" s="417"/>
      <c r="F74" s="417" t="s">
        <v>439</v>
      </c>
      <c r="G74" s="474" t="e">
        <f>+D151</f>
        <v>#DIV/0!</v>
      </c>
      <c r="H74" s="471"/>
      <c r="I74" s="472" t="e">
        <f>+D74*G74</f>
        <v>#DIV/0!</v>
      </c>
      <c r="J74" s="452"/>
      <c r="K74" s="417" t="s">
        <v>594</v>
      </c>
      <c r="L74" s="643" t="e">
        <f>+F151</f>
        <v>#DIV/0!</v>
      </c>
      <c r="N74" s="634" t="e">
        <f>+D74*L74</f>
        <v>#DIV/0!</v>
      </c>
    </row>
    <row r="75" spans="1:19">
      <c r="A75" s="456">
        <f t="shared" si="9"/>
        <v>38</v>
      </c>
      <c r="B75" s="452" t="s">
        <v>354</v>
      </c>
      <c r="C75" s="395" t="s">
        <v>429</v>
      </c>
      <c r="D75" s="507">
        <v>0</v>
      </c>
      <c r="E75" s="417"/>
      <c r="F75" s="417"/>
      <c r="G75" s="474"/>
      <c r="H75" s="471"/>
      <c r="I75" s="472"/>
      <c r="J75" s="417"/>
      <c r="K75" s="417"/>
      <c r="N75" s="635"/>
    </row>
    <row r="76" spans="1:19">
      <c r="A76" s="456">
        <f t="shared" si="9"/>
        <v>39</v>
      </c>
      <c r="B76" s="452" t="s">
        <v>473</v>
      </c>
      <c r="C76" s="497" t="s">
        <v>470</v>
      </c>
      <c r="D76" s="507">
        <v>0</v>
      </c>
      <c r="E76" s="417"/>
      <c r="F76" s="417"/>
      <c r="G76" s="474"/>
      <c r="H76" s="471"/>
      <c r="I76" s="472"/>
      <c r="J76" s="417"/>
      <c r="K76" s="417"/>
      <c r="N76" s="635"/>
    </row>
    <row r="77" spans="1:19" ht="18" customHeight="1">
      <c r="A77" s="456">
        <f t="shared" si="9"/>
        <v>40</v>
      </c>
      <c r="B77" s="493" t="s">
        <v>478</v>
      </c>
      <c r="C77" s="395" t="s">
        <v>430</v>
      </c>
      <c r="D77" s="507">
        <v>0</v>
      </c>
      <c r="E77" s="417"/>
      <c r="F77" s="417"/>
      <c r="G77" s="474"/>
      <c r="H77" s="471"/>
      <c r="I77" s="472"/>
      <c r="J77" s="417"/>
      <c r="K77" s="417"/>
      <c r="N77" s="635"/>
    </row>
    <row r="78" spans="1:19">
      <c r="A78" s="456">
        <f t="shared" ref="A78:A84" si="10">+A77+1</f>
        <v>41</v>
      </c>
      <c r="B78" s="493" t="s">
        <v>471</v>
      </c>
      <c r="C78" s="395" t="s">
        <v>431</v>
      </c>
      <c r="D78" s="507">
        <v>0</v>
      </c>
      <c r="E78" s="417"/>
      <c r="F78" s="417"/>
      <c r="G78" s="474"/>
      <c r="H78" s="471"/>
      <c r="I78" s="472"/>
      <c r="J78" s="417"/>
      <c r="K78" s="417"/>
      <c r="N78" s="635"/>
    </row>
    <row r="79" spans="1:19">
      <c r="A79" s="456">
        <f t="shared" si="10"/>
        <v>42</v>
      </c>
      <c r="B79" s="493" t="s">
        <v>479</v>
      </c>
      <c r="C79" s="395" t="s">
        <v>480</v>
      </c>
      <c r="D79" s="508">
        <v>0</v>
      </c>
      <c r="E79" s="417"/>
      <c r="F79" s="417"/>
      <c r="G79" s="474"/>
      <c r="H79" s="471"/>
      <c r="I79" s="472"/>
      <c r="J79" s="417"/>
      <c r="K79" s="417"/>
      <c r="N79" s="635"/>
    </row>
    <row r="80" spans="1:19" ht="35.25" customHeight="1">
      <c r="A80" s="456">
        <f t="shared" si="10"/>
        <v>43</v>
      </c>
      <c r="B80" s="493" t="s">
        <v>364</v>
      </c>
      <c r="C80" s="394" t="str">
        <f>"Line "&amp;A75&amp;" - Line "&amp;A76&amp;" - Line "&amp;A77&amp;" - Line "&amp;A78&amp;" - Line "&amp;A79&amp;""</f>
        <v>Line 38 - Line 39 - Line 40 - Line 41 - Line 42</v>
      </c>
      <c r="D80" s="467">
        <f>+D75-D76-D77-D78-D79</f>
        <v>0</v>
      </c>
      <c r="E80" s="417"/>
      <c r="F80" s="417" t="s">
        <v>437</v>
      </c>
      <c r="G80" s="474" t="e">
        <f>+D162</f>
        <v>#DIV/0!</v>
      </c>
      <c r="H80" s="471"/>
      <c r="I80" s="472" t="e">
        <f>+D80*G80</f>
        <v>#DIV/0!</v>
      </c>
      <c r="J80" s="417"/>
      <c r="K80" s="417" t="s">
        <v>588</v>
      </c>
      <c r="L80" s="643" t="e">
        <f>+F162</f>
        <v>#DIV/0!</v>
      </c>
      <c r="N80" s="634" t="e">
        <f>+D80*L80</f>
        <v>#DIV/0!</v>
      </c>
    </row>
    <row r="81" spans="1:19" ht="30">
      <c r="A81" s="456">
        <f t="shared" si="10"/>
        <v>44</v>
      </c>
      <c r="B81" s="493" t="s">
        <v>777</v>
      </c>
      <c r="C81" s="395" t="s">
        <v>426</v>
      </c>
      <c r="D81" s="507">
        <v>0</v>
      </c>
      <c r="E81" s="417"/>
      <c r="F81" s="509" t="s">
        <v>439</v>
      </c>
      <c r="G81" s="510" t="e">
        <f>+D151</f>
        <v>#DIV/0!</v>
      </c>
      <c r="H81" s="471"/>
      <c r="I81" s="472" t="e">
        <f>+D81*G81</f>
        <v>#DIV/0!</v>
      </c>
      <c r="J81" s="417"/>
      <c r="K81" s="511" t="s">
        <v>594</v>
      </c>
      <c r="L81" s="643" t="e">
        <f>+F151</f>
        <v>#DIV/0!</v>
      </c>
      <c r="N81" s="635" t="e">
        <f>+D81*L81</f>
        <v>#DIV/0!</v>
      </c>
    </row>
    <row r="82" spans="1:19" ht="30">
      <c r="A82" s="456">
        <f t="shared" si="10"/>
        <v>45</v>
      </c>
      <c r="B82" s="493" t="s">
        <v>425</v>
      </c>
      <c r="C82" s="395" t="s">
        <v>426</v>
      </c>
      <c r="D82" s="494" t="s">
        <v>18</v>
      </c>
      <c r="E82" s="417"/>
      <c r="F82" s="509" t="s">
        <v>82</v>
      </c>
      <c r="G82" s="510"/>
      <c r="H82" s="471"/>
      <c r="I82" s="512">
        <v>0</v>
      </c>
      <c r="J82" s="417"/>
      <c r="K82" s="511" t="s">
        <v>82</v>
      </c>
      <c r="N82" s="650">
        <v>0</v>
      </c>
    </row>
    <row r="83" spans="1:19">
      <c r="A83" s="456">
        <f t="shared" si="10"/>
        <v>46</v>
      </c>
      <c r="B83" s="493" t="s">
        <v>472</v>
      </c>
      <c r="C83" s="395" t="str">
        <f>+C78</f>
        <v>320-323.185.b</v>
      </c>
      <c r="D83" s="508">
        <f>+D78</f>
        <v>0</v>
      </c>
      <c r="E83" s="417"/>
      <c r="F83" s="509" t="s">
        <v>601</v>
      </c>
      <c r="G83" s="510" t="e">
        <f>+G21</f>
        <v>#DIV/0!</v>
      </c>
      <c r="H83" s="471"/>
      <c r="I83" s="499" t="e">
        <f>+D83*G83</f>
        <v>#DIV/0!</v>
      </c>
      <c r="J83" s="417"/>
      <c r="K83" s="417" t="s">
        <v>602</v>
      </c>
      <c r="L83" s="643" t="e">
        <f>+L21</f>
        <v>#DIV/0!</v>
      </c>
      <c r="N83" s="651" t="e">
        <f>+D83*L83</f>
        <v>#DIV/0!</v>
      </c>
    </row>
    <row r="84" spans="1:19">
      <c r="A84" s="456">
        <f t="shared" si="10"/>
        <v>47</v>
      </c>
      <c r="B84" s="452" t="s">
        <v>102</v>
      </c>
      <c r="C84" s="394" t="str">
        <f>"Sum of Lines "&amp;A71&amp;" through "&amp;A83&amp;""</f>
        <v>Sum of Lines 34 through 46</v>
      </c>
      <c r="D84" s="624" t="s">
        <v>18</v>
      </c>
      <c r="E84" s="417"/>
      <c r="F84" s="417"/>
      <c r="G84" s="513"/>
      <c r="H84" s="471"/>
      <c r="I84" s="478" t="e">
        <f>+SUM(I71:I83)</f>
        <v>#DIV/0!</v>
      </c>
      <c r="J84" s="417"/>
      <c r="K84" s="417"/>
      <c r="N84" s="478" t="e">
        <f>+SUM(N71:N83)</f>
        <v>#DIV/0!</v>
      </c>
    </row>
    <row r="85" spans="1:19">
      <c r="A85" s="456"/>
      <c r="B85" s="451"/>
      <c r="C85" s="395"/>
      <c r="D85" s="451"/>
      <c r="E85" s="417"/>
      <c r="F85" s="417"/>
      <c r="G85" s="513"/>
      <c r="H85" s="417"/>
      <c r="I85" s="451"/>
      <c r="J85" s="417"/>
      <c r="K85" s="417"/>
      <c r="N85" s="635"/>
    </row>
    <row r="86" spans="1:19">
      <c r="A86" s="456"/>
      <c r="B86" s="452" t="s">
        <v>24</v>
      </c>
      <c r="C86" s="395"/>
      <c r="D86" s="417"/>
      <c r="E86" s="417"/>
      <c r="F86" s="417"/>
      <c r="G86" s="513"/>
      <c r="H86" s="417"/>
      <c r="I86" s="417"/>
      <c r="J86" s="417"/>
      <c r="K86" s="417"/>
      <c r="N86" s="635"/>
    </row>
    <row r="87" spans="1:19">
      <c r="A87" s="456">
        <f>+A84+1</f>
        <v>48</v>
      </c>
      <c r="B87" s="452" t="s">
        <v>28</v>
      </c>
      <c r="C87" s="469" t="str">
        <f>"336.7f or Workpaper 1, Line "&amp;'1-RB Items'!A104&amp;" or Line "&amp;'1-RB Items'!A96&amp;""</f>
        <v>336.7f or Workpaper 1, Line 58 or Line 57</v>
      </c>
      <c r="D87" s="507">
        <v>0</v>
      </c>
      <c r="E87" s="417"/>
      <c r="F87" s="417" t="s">
        <v>82</v>
      </c>
      <c r="G87" s="474"/>
      <c r="H87" s="471"/>
      <c r="I87" s="472">
        <f>+'1-RB Items'!G104</f>
        <v>0</v>
      </c>
      <c r="J87" s="417"/>
      <c r="K87" s="515" t="s">
        <v>82</v>
      </c>
      <c r="N87" s="694">
        <f>+'1-RB Items'!G96</f>
        <v>0</v>
      </c>
    </row>
    <row r="88" spans="1:19">
      <c r="A88" s="456">
        <f>A87+1</f>
        <v>49</v>
      </c>
      <c r="B88" s="516" t="s">
        <v>100</v>
      </c>
      <c r="C88" s="514" t="s">
        <v>350</v>
      </c>
      <c r="D88" s="507">
        <v>0</v>
      </c>
      <c r="E88" s="417"/>
      <c r="F88" s="417" t="s">
        <v>437</v>
      </c>
      <c r="G88" s="474" t="e">
        <f>+D162</f>
        <v>#DIV/0!</v>
      </c>
      <c r="H88" s="471"/>
      <c r="I88" s="472" t="e">
        <f>+G88*D88</f>
        <v>#DIV/0!</v>
      </c>
      <c r="J88" s="417"/>
      <c r="K88" s="496" t="s">
        <v>588</v>
      </c>
      <c r="L88" s="643" t="e">
        <f>+F162</f>
        <v>#DIV/0!</v>
      </c>
      <c r="N88" s="634" t="e">
        <f>+D88*L88</f>
        <v>#DIV/0!</v>
      </c>
    </row>
    <row r="89" spans="1:19">
      <c r="A89" s="456">
        <f>+A88+1</f>
        <v>50</v>
      </c>
      <c r="B89" s="452" t="s">
        <v>349</v>
      </c>
      <c r="C89" s="514" t="s">
        <v>103</v>
      </c>
      <c r="D89" s="508">
        <v>0</v>
      </c>
      <c r="E89" s="417"/>
      <c r="F89" s="417" t="s">
        <v>437</v>
      </c>
      <c r="G89" s="502" t="e">
        <f>+D162</f>
        <v>#DIV/0!</v>
      </c>
      <c r="H89" s="471"/>
      <c r="I89" s="499" t="e">
        <f>+G89*D89</f>
        <v>#DIV/0!</v>
      </c>
      <c r="J89" s="417"/>
      <c r="K89" s="496" t="s">
        <v>588</v>
      </c>
      <c r="L89" s="642" t="e">
        <f>+F162</f>
        <v>#DIV/0!</v>
      </c>
      <c r="N89" s="651" t="e">
        <f>+D89*L89</f>
        <v>#DIV/0!</v>
      </c>
    </row>
    <row r="90" spans="1:19">
      <c r="A90" s="456">
        <f>+A89+1</f>
        <v>51</v>
      </c>
      <c r="B90" s="452" t="s">
        <v>104</v>
      </c>
      <c r="C90" s="394" t="str">
        <f>"Sum of Lines "&amp;A87&amp;" through "&amp;A89&amp;""</f>
        <v>Sum of Lines 48 through 50</v>
      </c>
      <c r="D90" s="478">
        <f>SUM(D87:D89)</f>
        <v>0</v>
      </c>
      <c r="E90" s="417"/>
      <c r="F90" s="417"/>
      <c r="G90" s="513"/>
      <c r="H90" s="471"/>
      <c r="I90" s="472" t="e">
        <f>SUM(I87:I89)</f>
        <v>#DIV/0!</v>
      </c>
      <c r="J90" s="417"/>
      <c r="K90" s="417"/>
      <c r="N90" s="472" t="e">
        <f>SUM(N87:N89)</f>
        <v>#DIV/0!</v>
      </c>
    </row>
    <row r="91" spans="1:19">
      <c r="A91" s="456"/>
      <c r="B91" s="452"/>
      <c r="C91" s="395"/>
      <c r="D91" s="417"/>
      <c r="E91" s="417"/>
      <c r="F91" s="417"/>
      <c r="G91" s="513"/>
      <c r="H91" s="471"/>
      <c r="I91" s="471"/>
      <c r="J91" s="417"/>
      <c r="K91" s="417"/>
      <c r="N91" s="634"/>
    </row>
    <row r="92" spans="1:19" ht="33" customHeight="1">
      <c r="A92" s="456" t="s">
        <v>2</v>
      </c>
      <c r="B92" s="493" t="s">
        <v>357</v>
      </c>
      <c r="C92" s="492"/>
      <c r="D92" s="417"/>
      <c r="E92" s="417"/>
      <c r="F92" s="417"/>
      <c r="G92" s="513"/>
      <c r="H92" s="471"/>
      <c r="I92" s="471"/>
      <c r="J92" s="417"/>
      <c r="K92" s="417"/>
      <c r="N92" s="634"/>
    </row>
    <row r="93" spans="1:19">
      <c r="A93" s="456"/>
      <c r="B93" s="452" t="s">
        <v>25</v>
      </c>
      <c r="C93" s="492"/>
      <c r="D93" s="451"/>
      <c r="E93" s="417"/>
      <c r="F93" s="417"/>
      <c r="G93" s="513"/>
      <c r="H93" s="471"/>
      <c r="J93" s="417"/>
      <c r="K93" s="480"/>
      <c r="N93" s="634"/>
    </row>
    <row r="94" spans="1:19">
      <c r="A94" s="456">
        <f>+A90+1</f>
        <v>52</v>
      </c>
      <c r="B94" s="452" t="s">
        <v>158</v>
      </c>
      <c r="C94" s="497" t="s">
        <v>474</v>
      </c>
      <c r="D94" s="507">
        <v>0</v>
      </c>
      <c r="E94" s="417"/>
      <c r="F94" s="417" t="s">
        <v>438</v>
      </c>
      <c r="G94" s="474" t="e">
        <f>+G167*D162</f>
        <v>#DIV/0!</v>
      </c>
      <c r="H94" s="471"/>
      <c r="I94" s="472" t="e">
        <f>+G94*D94</f>
        <v>#DIV/0!</v>
      </c>
      <c r="J94" s="417"/>
      <c r="K94" s="496" t="s">
        <v>589</v>
      </c>
      <c r="L94" s="642" t="e">
        <f>+G167*F162</f>
        <v>#DIV/0!</v>
      </c>
      <c r="N94" s="634" t="e">
        <f>+D94*L94</f>
        <v>#DIV/0!</v>
      </c>
      <c r="O94" s="885"/>
      <c r="P94" s="885"/>
      <c r="Q94" s="885"/>
      <c r="R94" s="885"/>
      <c r="S94" s="885"/>
    </row>
    <row r="95" spans="1:19">
      <c r="A95" s="456">
        <f>A94+1</f>
        <v>53</v>
      </c>
      <c r="B95" s="452" t="s">
        <v>26</v>
      </c>
      <c r="C95" s="395" t="s">
        <v>2</v>
      </c>
      <c r="D95" s="451"/>
      <c r="E95" s="417"/>
      <c r="F95" s="417"/>
      <c r="G95" s="513"/>
      <c r="H95" s="471"/>
      <c r="J95" s="417"/>
      <c r="K95" s="480"/>
      <c r="N95" s="634"/>
    </row>
    <row r="96" spans="1:19">
      <c r="A96" s="456">
        <f t="shared" ref="A96:A100" si="11">A95+1</f>
        <v>54</v>
      </c>
      <c r="B96" s="452" t="s">
        <v>105</v>
      </c>
      <c r="C96" s="497" t="s">
        <v>475</v>
      </c>
      <c r="D96" s="507">
        <v>0</v>
      </c>
      <c r="E96" s="417"/>
      <c r="F96" s="417" t="s">
        <v>686</v>
      </c>
      <c r="G96" s="474" t="e">
        <f>+G20</f>
        <v>#DIV/0!</v>
      </c>
      <c r="H96" s="471"/>
      <c r="I96" s="472" t="e">
        <f>+G96*D96</f>
        <v>#DIV/0!</v>
      </c>
      <c r="J96" s="417"/>
      <c r="K96" s="496" t="s">
        <v>687</v>
      </c>
      <c r="L96" s="642" t="e">
        <f>+L20</f>
        <v>#DIV/0!</v>
      </c>
      <c r="N96" s="634" t="e">
        <f>+D96*L96</f>
        <v>#DIV/0!</v>
      </c>
    </row>
    <row r="97" spans="1:14">
      <c r="A97" s="456">
        <f t="shared" si="11"/>
        <v>55</v>
      </c>
      <c r="B97" s="452" t="s">
        <v>106</v>
      </c>
      <c r="C97" s="497" t="s">
        <v>476</v>
      </c>
      <c r="D97" s="507">
        <v>0</v>
      </c>
      <c r="E97" s="417"/>
      <c r="F97" s="417" t="str">
        <f>+F96</f>
        <v>GP19</v>
      </c>
      <c r="G97" s="518" t="e">
        <f>+G20</f>
        <v>#DIV/0!</v>
      </c>
      <c r="H97" s="471"/>
      <c r="I97" s="471" t="e">
        <f>+D97*G97</f>
        <v>#DIV/0!</v>
      </c>
      <c r="J97" s="417"/>
      <c r="K97" s="496" t="str">
        <f>+K96</f>
        <v>GP10</v>
      </c>
      <c r="L97" s="642" t="e">
        <f>+L20</f>
        <v>#DIV/0!</v>
      </c>
      <c r="N97" s="634" t="e">
        <f>+D97*L97</f>
        <v>#DIV/0!</v>
      </c>
    </row>
    <row r="98" spans="1:14">
      <c r="A98" s="456">
        <f t="shared" si="11"/>
        <v>56</v>
      </c>
      <c r="B98" s="452" t="s">
        <v>432</v>
      </c>
      <c r="C98" s="395"/>
      <c r="D98" s="467"/>
      <c r="E98" s="417"/>
      <c r="F98" s="417" t="s">
        <v>529</v>
      </c>
      <c r="G98" s="518"/>
      <c r="H98" s="471"/>
      <c r="I98" s="471">
        <f>+D218</f>
        <v>0</v>
      </c>
      <c r="J98" s="417"/>
      <c r="K98" s="496" t="str">
        <f t="shared" ref="K98" si="12">+F98</f>
        <v>Note N</v>
      </c>
      <c r="N98" s="634">
        <f>+F218</f>
        <v>0</v>
      </c>
    </row>
    <row r="99" spans="1:14">
      <c r="A99" s="456">
        <f t="shared" si="11"/>
        <v>57</v>
      </c>
      <c r="B99" s="519" t="s">
        <v>159</v>
      </c>
      <c r="C99" s="497" t="s">
        <v>477</v>
      </c>
      <c r="D99" s="508">
        <v>0</v>
      </c>
      <c r="E99" s="417"/>
      <c r="F99" s="520"/>
      <c r="G99" s="521"/>
      <c r="H99" s="471"/>
      <c r="I99" s="517">
        <v>0</v>
      </c>
      <c r="J99" s="417"/>
      <c r="K99" s="656"/>
      <c r="L99" s="614"/>
      <c r="N99" s="653">
        <v>0</v>
      </c>
    </row>
    <row r="100" spans="1:14">
      <c r="A100" s="456">
        <f t="shared" si="11"/>
        <v>58</v>
      </c>
      <c r="B100" s="452" t="s">
        <v>108</v>
      </c>
      <c r="C100" s="394" t="str">
        <f>"Sum of Lines "&amp;A94&amp;" and "&amp;A96&amp;" through "&amp;A99&amp;""</f>
        <v>Sum of Lines 52 and 54 through 57</v>
      </c>
      <c r="D100" s="478">
        <f>SUM(D94:D99)</f>
        <v>0</v>
      </c>
      <c r="E100" s="417"/>
      <c r="F100" s="417"/>
      <c r="G100" s="522"/>
      <c r="H100" s="471"/>
      <c r="I100" s="472" t="e">
        <f>SUM(I94:I99)</f>
        <v>#DIV/0!</v>
      </c>
      <c r="J100" s="417"/>
      <c r="K100" s="417"/>
      <c r="N100" s="472" t="e">
        <f>SUM(N94:N99)</f>
        <v>#DIV/0!</v>
      </c>
    </row>
    <row r="101" spans="1:14">
      <c r="A101" s="456"/>
      <c r="B101" s="452"/>
      <c r="C101" s="395"/>
      <c r="D101" s="417"/>
      <c r="E101" s="417"/>
      <c r="F101" s="417"/>
      <c r="G101" s="523"/>
      <c r="H101" s="417"/>
      <c r="I101" s="417"/>
      <c r="J101" s="417"/>
      <c r="K101" s="417"/>
      <c r="N101" s="634"/>
    </row>
    <row r="102" spans="1:14">
      <c r="A102" s="456" t="s">
        <v>2</v>
      </c>
      <c r="B102" s="452" t="s">
        <v>160</v>
      </c>
      <c r="C102" s="395"/>
      <c r="D102" s="417"/>
      <c r="E102" s="417"/>
      <c r="F102" s="451"/>
      <c r="G102" s="524"/>
      <c r="H102" s="417"/>
      <c r="I102" s="451"/>
      <c r="J102" s="417"/>
      <c r="K102" s="451"/>
      <c r="N102" s="634"/>
    </row>
    <row r="103" spans="1:14" ht="36" customHeight="1">
      <c r="A103" s="456">
        <f>+A100+1</f>
        <v>59</v>
      </c>
      <c r="B103" s="515" t="s">
        <v>162</v>
      </c>
      <c r="C103" s="525" t="s">
        <v>161</v>
      </c>
      <c r="D103" s="526">
        <f>IF(D195&gt;0,(1-((1-D196)*(1-D195))/(1-D196*D195*D197)),0)</f>
        <v>0</v>
      </c>
      <c r="E103" s="417"/>
      <c r="F103" s="451"/>
      <c r="G103" s="524"/>
      <c r="H103" s="417"/>
      <c r="I103" s="527"/>
      <c r="J103" s="417"/>
      <c r="K103" s="451"/>
      <c r="N103" s="634"/>
    </row>
    <row r="104" spans="1:14">
      <c r="A104" s="456">
        <f>+A103+1</f>
        <v>60</v>
      </c>
      <c r="B104" s="496" t="s">
        <v>107</v>
      </c>
      <c r="C104" s="395" t="s">
        <v>115</v>
      </c>
      <c r="D104" s="528">
        <f>IF(D103&gt;0,1/(1-D103),0)</f>
        <v>0</v>
      </c>
      <c r="E104" s="417"/>
      <c r="F104" s="451"/>
      <c r="G104" s="524"/>
      <c r="H104" s="417"/>
      <c r="I104" s="451"/>
      <c r="J104" s="417"/>
      <c r="K104" s="529"/>
      <c r="N104" s="634"/>
    </row>
    <row r="105" spans="1:14">
      <c r="A105" s="456">
        <f t="shared" ref="A105:A106" si="13">+A104+1</f>
        <v>61</v>
      </c>
      <c r="B105" s="496" t="s">
        <v>385</v>
      </c>
      <c r="C105" s="395" t="s">
        <v>386</v>
      </c>
      <c r="D105" s="528">
        <f>+D103/(1-D103)</f>
        <v>0</v>
      </c>
      <c r="E105" s="417"/>
      <c r="F105" s="451"/>
      <c r="G105" s="524"/>
      <c r="H105" s="417"/>
      <c r="I105" s="451"/>
      <c r="J105" s="417"/>
      <c r="K105" s="530"/>
      <c r="N105" s="634"/>
    </row>
    <row r="106" spans="1:14" ht="30">
      <c r="A106" s="456">
        <f t="shared" si="13"/>
        <v>62</v>
      </c>
      <c r="B106" s="493" t="s">
        <v>109</v>
      </c>
      <c r="C106" s="395" t="s">
        <v>116</v>
      </c>
      <c r="D106" s="594" t="s">
        <v>18</v>
      </c>
      <c r="E106" s="417"/>
      <c r="F106" s="451" t="s">
        <v>82</v>
      </c>
      <c r="G106" s="524"/>
      <c r="H106" s="417"/>
      <c r="I106" s="657">
        <v>0</v>
      </c>
      <c r="J106" s="417"/>
      <c r="K106" s="451" t="s">
        <v>82</v>
      </c>
      <c r="N106" s="650">
        <v>0</v>
      </c>
    </row>
    <row r="107" spans="1:14" ht="30">
      <c r="A107" s="456">
        <f t="shared" ref="A107:A113" si="14">+A106+1</f>
        <v>63</v>
      </c>
      <c r="B107" s="493" t="s">
        <v>522</v>
      </c>
      <c r="C107" s="497" t="s">
        <v>753</v>
      </c>
      <c r="D107" s="531" t="s">
        <v>18</v>
      </c>
      <c r="E107" s="417"/>
      <c r="F107" s="451" t="s">
        <v>82</v>
      </c>
      <c r="G107" s="532"/>
      <c r="H107" s="417"/>
      <c r="I107" s="657">
        <v>0</v>
      </c>
      <c r="J107" s="417"/>
      <c r="K107" s="451" t="s">
        <v>82</v>
      </c>
      <c r="N107" s="650">
        <v>0</v>
      </c>
    </row>
    <row r="108" spans="1:14">
      <c r="A108" s="456">
        <f t="shared" si="14"/>
        <v>64</v>
      </c>
      <c r="B108" s="452" t="s">
        <v>110</v>
      </c>
      <c r="C108" s="395" t="str">
        <f>"Workpaper 4, Line "&amp;'4-IT Permanent Differences'!A12&amp;" Col. "&amp;'4-IT Permanent Differences'!F7&amp;""</f>
        <v>Workpaper 4, Line 2 Col. (e)</v>
      </c>
      <c r="D108" s="531" t="s">
        <v>18</v>
      </c>
      <c r="E108" s="417"/>
      <c r="F108" s="451" t="s">
        <v>82</v>
      </c>
      <c r="G108" s="524"/>
      <c r="H108" s="417"/>
      <c r="I108" s="491">
        <f>+'4-IT Permanent Differences'!F12</f>
        <v>0</v>
      </c>
      <c r="J108" s="417"/>
      <c r="K108" s="451" t="s">
        <v>82</v>
      </c>
      <c r="N108" s="634">
        <f>+'4-IT Permanent Differences'!F22</f>
        <v>0</v>
      </c>
    </row>
    <row r="109" spans="1:14">
      <c r="A109" s="456">
        <f t="shared" si="14"/>
        <v>65</v>
      </c>
      <c r="B109" s="496" t="s">
        <v>113</v>
      </c>
      <c r="C109" s="394" t="str">
        <f>"(Line "&amp;A117&amp;" * Line "&amp;A105&amp;")"</f>
        <v>(Line 71 * Line 61)</v>
      </c>
      <c r="D109" s="533" t="s">
        <v>18</v>
      </c>
      <c r="E109" s="471"/>
      <c r="F109" s="471" t="s">
        <v>112</v>
      </c>
      <c r="G109" s="522"/>
      <c r="H109" s="471"/>
      <c r="I109" s="472" t="e">
        <f>+I117*D105</f>
        <v>#DIV/0!</v>
      </c>
      <c r="J109" s="417"/>
      <c r="K109" s="534" t="s">
        <v>112</v>
      </c>
      <c r="N109" s="472" t="e">
        <f>+N117*D105</f>
        <v>#DIV/0!</v>
      </c>
    </row>
    <row r="110" spans="1:14">
      <c r="A110" s="456">
        <f t="shared" si="14"/>
        <v>66</v>
      </c>
      <c r="B110" s="451" t="s">
        <v>114</v>
      </c>
      <c r="C110" s="394" t="str">
        <f>"(Line "&amp;A106&amp;" * Line "&amp;A104&amp;")"</f>
        <v>(Line 62 * Line 60)</v>
      </c>
      <c r="D110" s="595" t="s">
        <v>18</v>
      </c>
      <c r="E110" s="471"/>
      <c r="F110" s="398" t="s">
        <v>112</v>
      </c>
      <c r="G110" s="535"/>
      <c r="H110" s="471"/>
      <c r="I110" s="536">
        <f>+I106*D104</f>
        <v>0</v>
      </c>
      <c r="J110" s="417"/>
      <c r="K110" s="534" t="s">
        <v>112</v>
      </c>
      <c r="N110" s="536">
        <f>+N106*D104</f>
        <v>0</v>
      </c>
    </row>
    <row r="111" spans="1:14" ht="30">
      <c r="A111" s="456">
        <f t="shared" si="14"/>
        <v>67</v>
      </c>
      <c r="B111" s="630" t="s">
        <v>573</v>
      </c>
      <c r="C111" s="394" t="str">
        <f>"(Line "&amp;A107&amp;" * Line "&amp;A104&amp;")"</f>
        <v>(Line 63 * Line 60)</v>
      </c>
      <c r="D111" s="533" t="s">
        <v>18</v>
      </c>
      <c r="E111" s="471"/>
      <c r="F111" s="398" t="s">
        <v>112</v>
      </c>
      <c r="G111" s="535"/>
      <c r="H111" s="471"/>
      <c r="I111" s="536">
        <f>+I107*D104</f>
        <v>0</v>
      </c>
      <c r="J111" s="417"/>
      <c r="K111" s="534" t="s">
        <v>112</v>
      </c>
      <c r="N111" s="536">
        <f>+N107*D104</f>
        <v>0</v>
      </c>
    </row>
    <row r="112" spans="1:14">
      <c r="A112" s="456">
        <f t="shared" si="14"/>
        <v>68</v>
      </c>
      <c r="B112" s="451" t="s">
        <v>27</v>
      </c>
      <c r="C112" s="394" t="str">
        <f>"(Line "&amp;A108&amp;" * Line "&amp;A104&amp;")"</f>
        <v>(Line 64 * Line 60)</v>
      </c>
      <c r="D112" s="537" t="s">
        <v>18</v>
      </c>
      <c r="E112" s="471"/>
      <c r="F112" s="398" t="s">
        <v>112</v>
      </c>
      <c r="G112" s="535"/>
      <c r="H112" s="471"/>
      <c r="I112" s="499">
        <f>+I108*D104</f>
        <v>0</v>
      </c>
      <c r="J112" s="417"/>
      <c r="K112" s="534" t="s">
        <v>112</v>
      </c>
      <c r="N112" s="499">
        <f>+N108*D104</f>
        <v>0</v>
      </c>
    </row>
    <row r="113" spans="1:14">
      <c r="A113" s="456">
        <f t="shared" si="14"/>
        <v>69</v>
      </c>
      <c r="B113" s="496" t="s">
        <v>150</v>
      </c>
      <c r="C113" s="394" t="str">
        <f>"Sum of Lines "&amp;A109&amp;" through "&amp;A112&amp;""</f>
        <v>Sum of Lines 65 through 68</v>
      </c>
      <c r="D113" s="533" t="s">
        <v>18</v>
      </c>
      <c r="E113" s="471"/>
      <c r="F113" s="471" t="s">
        <v>2</v>
      </c>
      <c r="G113" s="522" t="s">
        <v>2</v>
      </c>
      <c r="H113" s="471"/>
      <c r="I113" s="538" t="e">
        <f>SUM(I109:I112)</f>
        <v>#DIV/0!</v>
      </c>
      <c r="J113" s="417"/>
      <c r="K113" s="417"/>
      <c r="N113" s="538" t="e">
        <f>SUM(N109:N112)</f>
        <v>#DIV/0!</v>
      </c>
    </row>
    <row r="114" spans="1:14">
      <c r="A114" s="456" t="s">
        <v>2</v>
      </c>
      <c r="B114" s="451"/>
      <c r="C114" s="539"/>
      <c r="D114" s="540"/>
      <c r="E114" s="417"/>
      <c r="F114" s="417"/>
      <c r="G114" s="523"/>
      <c r="H114" s="417"/>
      <c r="I114" s="541"/>
      <c r="J114" s="417"/>
      <c r="K114" s="417"/>
      <c r="N114" s="634"/>
    </row>
    <row r="115" spans="1:14">
      <c r="A115" s="456"/>
      <c r="B115" s="452" t="s">
        <v>405</v>
      </c>
      <c r="C115" s="480"/>
      <c r="D115" s="533"/>
      <c r="E115" s="471"/>
      <c r="F115" s="471"/>
      <c r="G115" s="542"/>
      <c r="H115" s="471"/>
      <c r="I115" s="472"/>
      <c r="J115" s="417"/>
      <c r="K115" s="451"/>
      <c r="N115" s="634"/>
    </row>
    <row r="116" spans="1:14" ht="33.75" customHeight="1">
      <c r="A116" s="456">
        <f>+A113+1</f>
        <v>70</v>
      </c>
      <c r="B116" s="452" t="s">
        <v>111</v>
      </c>
      <c r="C116" s="394" t="str">
        <f>"Workpaper 5 19, Line "&amp;'5-Project Return'!A35&amp;", Col. "&amp;'5-Project Return'!M6&amp;" or Workpaper 6b 10, Line "&amp;'6b10-Project Cost of Capital'!A8&amp;" * Line "&amp;'Appendix A'!A56&amp;""</f>
        <v>Workpaper 5 19, Line 12, Col. (i) or Workpaper 6b 10, Line 1 * Line 33</v>
      </c>
      <c r="D116" s="533" t="s">
        <v>18</v>
      </c>
      <c r="E116" s="471"/>
      <c r="F116" s="471" t="s">
        <v>112</v>
      </c>
      <c r="G116" s="542"/>
      <c r="H116" s="471"/>
      <c r="I116" s="472" t="e">
        <f>+'5-Project Return'!M35</f>
        <v>#DIV/0!</v>
      </c>
      <c r="J116" s="417"/>
      <c r="K116" s="451"/>
      <c r="N116" s="694" t="e">
        <f>+N56*'6b10-Project Cost of Capital'!G8</f>
        <v>#DIV/0!</v>
      </c>
    </row>
    <row r="117" spans="1:14" ht="27.6">
      <c r="A117" s="456">
        <f>+A116+1</f>
        <v>71</v>
      </c>
      <c r="B117" s="452" t="s">
        <v>404</v>
      </c>
      <c r="C117" s="394" t="str">
        <f>"Workpaper 5 19, Line "&amp;'5-Project Return'!A35&amp;", Col. "&amp;'5-Project Return'!J6&amp;" or Workpaper 6b 10, Line "&amp;'6b10-Project Cost of Capital'!A10&amp;" * Line "&amp;'Appendix A'!A56&amp;""</f>
        <v>Workpaper 5 19, Line 12, Col. (f) or Workpaper 6b 10, Line 3 * Line 33</v>
      </c>
      <c r="D117" s="543" t="s">
        <v>18</v>
      </c>
      <c r="E117" s="471"/>
      <c r="F117" s="471" t="s">
        <v>112</v>
      </c>
      <c r="G117" s="542"/>
      <c r="H117" s="471"/>
      <c r="I117" s="485" t="e">
        <f>+'5-Project Return'!J35</f>
        <v>#DIV/0!</v>
      </c>
      <c r="J117" s="417"/>
      <c r="K117" s="451"/>
      <c r="N117" s="695" t="e">
        <f>+N56*'6b10-Project Cost of Capital'!G10</f>
        <v>#DIV/0!</v>
      </c>
    </row>
    <row r="118" spans="1:14">
      <c r="A118" s="456">
        <f>+A117+1</f>
        <v>72</v>
      </c>
      <c r="B118" s="496" t="s">
        <v>151</v>
      </c>
      <c r="C118" s="394" t="str">
        <f>"Sum of Lines "&amp;A116&amp;" through "&amp;A117&amp;""</f>
        <v>Sum of Lines 70 through 71</v>
      </c>
      <c r="D118" s="544" t="s">
        <v>18</v>
      </c>
      <c r="E118" s="471"/>
      <c r="F118" s="471"/>
      <c r="G118" s="542"/>
      <c r="H118" s="471"/>
      <c r="I118" s="545" t="e">
        <f>+SUM(I116:I117)</f>
        <v>#DIV/0!</v>
      </c>
      <c r="J118" s="417"/>
      <c r="K118" s="480"/>
      <c r="N118" s="545" t="e">
        <f>+SUM(N116:N117)</f>
        <v>#DIV/0!</v>
      </c>
    </row>
    <row r="119" spans="1:14">
      <c r="A119" s="456"/>
      <c r="B119" s="496"/>
      <c r="C119" s="492"/>
      <c r="D119" s="544"/>
      <c r="E119" s="471"/>
      <c r="F119" s="471"/>
      <c r="G119" s="542"/>
      <c r="H119" s="471"/>
      <c r="I119" s="471"/>
      <c r="J119" s="417"/>
      <c r="K119" s="480"/>
      <c r="N119" s="634"/>
    </row>
    <row r="120" spans="1:14">
      <c r="A120" s="456"/>
      <c r="B120" s="496"/>
      <c r="C120" s="492"/>
      <c r="D120" s="544"/>
      <c r="E120" s="471"/>
      <c r="F120" s="471"/>
      <c r="G120" s="542"/>
      <c r="H120" s="471"/>
      <c r="I120" s="471"/>
      <c r="J120" s="417"/>
      <c r="K120" s="480"/>
      <c r="N120" s="634"/>
    </row>
    <row r="121" spans="1:14" ht="46.8">
      <c r="A121" s="456">
        <f>+A118+1</f>
        <v>73</v>
      </c>
      <c r="B121" s="546" t="s">
        <v>406</v>
      </c>
      <c r="C121" s="394" t="str">
        <f>"(Line "&amp;A84&amp;" + Line "&amp;A90&amp;" + Line "&amp;A100&amp;" + Line "&amp;A113&amp;" + Line "&amp;A118&amp;")"</f>
        <v>(Line 47 + Line 51 + Line 58 + Line 69 + Line 72)</v>
      </c>
      <c r="D121" s="533" t="s">
        <v>18</v>
      </c>
      <c r="E121" s="471"/>
      <c r="F121" s="471"/>
      <c r="G121" s="471"/>
      <c r="H121" s="471"/>
      <c r="I121" s="472" t="e">
        <f>+I118+I113+I100+I90+I84</f>
        <v>#DIV/0!</v>
      </c>
      <c r="J121" s="452"/>
      <c r="K121" s="452"/>
      <c r="N121" s="472" t="e">
        <f>+N118+N113+N100+N90+N84</f>
        <v>#DIV/0!</v>
      </c>
    </row>
    <row r="122" spans="1:14">
      <c r="A122" s="456"/>
      <c r="B122" s="452"/>
      <c r="C122" s="395"/>
      <c r="D122" s="544"/>
      <c r="E122" s="471"/>
      <c r="F122" s="471"/>
      <c r="G122" s="471"/>
      <c r="H122" s="471"/>
      <c r="I122" s="471"/>
      <c r="J122" s="452"/>
      <c r="K122" s="452"/>
      <c r="N122" s="471"/>
    </row>
    <row r="123" spans="1:14" ht="15.6">
      <c r="A123" s="456">
        <f>+A121+1</f>
        <v>74</v>
      </c>
      <c r="B123" s="504" t="s">
        <v>33</v>
      </c>
      <c r="C123" s="394" t="str">
        <f>"(Line "&amp;A176&amp;")"</f>
        <v>(Line 100)</v>
      </c>
      <c r="D123" s="544" t="s">
        <v>18</v>
      </c>
      <c r="E123" s="471"/>
      <c r="F123" s="471"/>
      <c r="G123" s="471"/>
      <c r="H123" s="471"/>
      <c r="I123" s="547">
        <f>+D176*-1</f>
        <v>0</v>
      </c>
      <c r="J123" s="452"/>
      <c r="K123" s="452"/>
      <c r="N123" s="547">
        <f>+F176*-1</f>
        <v>0</v>
      </c>
    </row>
    <row r="124" spans="1:14">
      <c r="A124" s="456"/>
      <c r="B124" s="452"/>
      <c r="C124" s="395"/>
      <c r="D124" s="544"/>
      <c r="E124" s="471"/>
      <c r="F124" s="471"/>
      <c r="G124" s="471"/>
      <c r="H124" s="471"/>
      <c r="I124" s="471"/>
      <c r="J124" s="452"/>
      <c r="K124" s="452"/>
      <c r="N124" s="471"/>
    </row>
    <row r="125" spans="1:14" ht="31.2">
      <c r="A125" s="456">
        <f>+A123+1</f>
        <v>75</v>
      </c>
      <c r="B125" s="546" t="s">
        <v>524</v>
      </c>
      <c r="C125" s="394" t="str">
        <f>"(Line "&amp;A121&amp;" + Line "&amp;A123&amp;")"</f>
        <v>(Line 73 + Line 74)</v>
      </c>
      <c r="D125" s="544" t="s">
        <v>18</v>
      </c>
      <c r="E125" s="471"/>
      <c r="F125" s="471"/>
      <c r="G125" s="471"/>
      <c r="H125" s="471"/>
      <c r="I125" s="471" t="e">
        <f>+I121+I123</f>
        <v>#DIV/0!</v>
      </c>
      <c r="J125" s="452"/>
      <c r="K125" s="452"/>
      <c r="N125" s="471" t="e">
        <f>+N121+N123</f>
        <v>#DIV/0!</v>
      </c>
    </row>
    <row r="126" spans="1:14">
      <c r="A126" s="456"/>
      <c r="B126" s="452"/>
      <c r="C126" s="395"/>
      <c r="D126" s="544"/>
      <c r="E126" s="471"/>
      <c r="F126" s="471"/>
      <c r="G126" s="471"/>
      <c r="H126" s="471"/>
      <c r="I126" s="471"/>
      <c r="J126" s="452"/>
      <c r="K126" s="452"/>
      <c r="N126" s="471"/>
    </row>
    <row r="127" spans="1:14" ht="15.6">
      <c r="A127" s="456">
        <f>+A125+1</f>
        <v>76</v>
      </c>
      <c r="B127" s="504" t="s">
        <v>330</v>
      </c>
      <c r="C127" s="395" t="str">
        <f>"Workpaper 9, Line "&amp;'9-Corrections'!A29&amp;", Col. "&amp;'9-Corrections'!F6&amp;" and Col. "&amp;'9-Corrections'!L6&amp;""</f>
        <v>Workpaper 9, Line 11, Col. (b) and Col. (d)</v>
      </c>
      <c r="D127" s="544" t="s">
        <v>18</v>
      </c>
      <c r="E127" s="471"/>
      <c r="F127" s="471"/>
      <c r="G127" s="471"/>
      <c r="H127" s="471"/>
      <c r="I127" s="471">
        <f>+'9-Corrections'!F29</f>
        <v>0</v>
      </c>
      <c r="J127" s="452"/>
      <c r="K127" s="452"/>
      <c r="N127" s="471">
        <f>+'9-Corrections'!L29</f>
        <v>0</v>
      </c>
    </row>
    <row r="128" spans="1:14">
      <c r="A128" s="456"/>
      <c r="B128" s="452"/>
      <c r="C128" s="395"/>
      <c r="D128" s="544"/>
      <c r="E128" s="471"/>
      <c r="F128" s="471"/>
      <c r="G128" s="471"/>
      <c r="H128" s="471"/>
      <c r="I128" s="471"/>
      <c r="J128" s="452"/>
      <c r="K128" s="452"/>
      <c r="N128" s="471"/>
    </row>
    <row r="129" spans="1:14" ht="31.2">
      <c r="A129" s="456">
        <f>+A127+1</f>
        <v>77</v>
      </c>
      <c r="B129" s="546" t="s">
        <v>163</v>
      </c>
      <c r="C129" s="525" t="str">
        <f>"Workpaper 7a, Line "&amp;'7a19-True-up Adjustment'!A36&amp;" or Workpaper 7b, Line "&amp;'7b10-True-up Adjustment'!A36&amp;""</f>
        <v>Workpaper 7a, Line 5 or Workpaper 7b, Line 5</v>
      </c>
      <c r="D129" s="544" t="s">
        <v>18</v>
      </c>
      <c r="E129" s="471"/>
      <c r="F129" s="471"/>
      <c r="G129" s="488"/>
      <c r="H129" s="471"/>
      <c r="I129" s="548">
        <f>+'7a19-True-up Adjustment'!I36</f>
        <v>0</v>
      </c>
      <c r="J129" s="417"/>
      <c r="K129" s="480"/>
      <c r="N129" s="548">
        <f>+'7b10-True-up Adjustment'!I36</f>
        <v>0</v>
      </c>
    </row>
    <row r="130" spans="1:14" ht="15.6" thickBot="1">
      <c r="A130" s="456"/>
      <c r="B130" s="452"/>
      <c r="C130" s="395"/>
      <c r="D130" s="544"/>
      <c r="E130" s="471"/>
      <c r="F130" s="471"/>
      <c r="G130" s="488"/>
      <c r="H130" s="471"/>
      <c r="I130" s="471"/>
      <c r="J130" s="417"/>
      <c r="K130" s="480"/>
      <c r="N130" s="471"/>
    </row>
    <row r="131" spans="1:14" ht="16.2" thickBot="1">
      <c r="A131" s="456">
        <f>+A129+1</f>
        <v>78</v>
      </c>
      <c r="B131" s="504" t="s">
        <v>333</v>
      </c>
      <c r="C131" s="394" t="str">
        <f>"Sum of Lines "&amp;A125&amp;" through "&amp;A129&amp;""</f>
        <v>Sum of Lines 75 through 77</v>
      </c>
      <c r="D131" s="544" t="s">
        <v>18</v>
      </c>
      <c r="E131" s="471"/>
      <c r="F131" s="471"/>
      <c r="G131" s="488"/>
      <c r="H131" s="471"/>
      <c r="I131" s="549" t="e">
        <f>+I125+I129+I127</f>
        <v>#DIV/0!</v>
      </c>
      <c r="J131" s="417"/>
      <c r="K131" s="480"/>
      <c r="N131" s="471" t="e">
        <f>+N125+N129+N127</f>
        <v>#DIV/0!</v>
      </c>
    </row>
    <row r="132" spans="1:14" ht="15.6">
      <c r="A132" s="456"/>
      <c r="B132" s="504"/>
      <c r="C132" s="394"/>
      <c r="D132" s="471"/>
      <c r="E132" s="471"/>
      <c r="F132" s="471"/>
      <c r="G132" s="488"/>
      <c r="H132" s="471"/>
      <c r="I132" s="471"/>
      <c r="J132" s="417"/>
      <c r="K132" s="480"/>
    </row>
    <row r="133" spans="1:14" ht="15.6">
      <c r="A133" s="456">
        <f>+A131+1</f>
        <v>79</v>
      </c>
      <c r="B133" s="843" t="s">
        <v>655</v>
      </c>
      <c r="C133" s="395" t="str">
        <f>"Workpaper 10, Line "&amp;'10b10-Schedule 10 ATRRs'!A61&amp;""</f>
        <v>Workpaper 10, Line 33</v>
      </c>
      <c r="D133" s="451"/>
      <c r="E133" s="451"/>
      <c r="F133" s="451"/>
      <c r="G133" s="451"/>
      <c r="H133" s="451"/>
      <c r="I133" s="451"/>
      <c r="J133" s="417"/>
      <c r="K133" s="505"/>
      <c r="N133" s="651" t="e">
        <f>+'10b10-Schedule 10 ATRRs'!N61</f>
        <v>#DIV/0!</v>
      </c>
    </row>
    <row r="134" spans="1:14" ht="15.6" thickBot="1">
      <c r="A134" s="456"/>
      <c r="B134" s="451"/>
      <c r="C134" s="451"/>
      <c r="D134" s="451"/>
      <c r="E134" s="451"/>
      <c r="F134" s="451"/>
      <c r="G134" s="451"/>
      <c r="H134" s="451"/>
      <c r="I134" s="451"/>
      <c r="J134" s="417"/>
      <c r="K134" s="505"/>
      <c r="N134" s="634"/>
    </row>
    <row r="135" spans="1:14" ht="16.2" thickBot="1">
      <c r="A135" s="456">
        <f>+A133+1</f>
        <v>80</v>
      </c>
      <c r="B135" s="843" t="s">
        <v>663</v>
      </c>
      <c r="C135" s="394" t="str">
        <f>"Sum of Lines "&amp;A131&amp;" and "&amp;A133&amp;""</f>
        <v>Sum of Lines 78 and 79</v>
      </c>
      <c r="D135" s="451"/>
      <c r="E135" s="451"/>
      <c r="F135" s="451"/>
      <c r="G135" s="451"/>
      <c r="H135" s="451"/>
      <c r="I135" s="451"/>
      <c r="J135" s="417"/>
      <c r="K135" s="505"/>
      <c r="N135" s="844" t="e">
        <f>+N131+N133</f>
        <v>#DIV/0!</v>
      </c>
    </row>
    <row r="136" spans="1:14">
      <c r="A136" s="456"/>
      <c r="B136" s="451"/>
      <c r="C136" s="451"/>
      <c r="D136" s="451"/>
      <c r="E136" s="451"/>
      <c r="F136" s="451"/>
      <c r="G136" s="451"/>
      <c r="H136" s="451"/>
      <c r="I136" s="451"/>
      <c r="J136" s="417"/>
      <c r="K136" s="417"/>
      <c r="N136" s="490" t="s">
        <v>652</v>
      </c>
    </row>
    <row r="137" spans="1:14">
      <c r="A137" s="456"/>
      <c r="B137" s="451"/>
      <c r="C137" s="451"/>
      <c r="D137" s="451"/>
      <c r="E137" s="451"/>
      <c r="F137" s="451"/>
      <c r="G137" s="451"/>
      <c r="H137" s="451"/>
      <c r="I137" s="451"/>
      <c r="J137" s="417"/>
      <c r="K137" s="417"/>
      <c r="N137" s="490"/>
    </row>
    <row r="138" spans="1:14">
      <c r="A138" s="456"/>
      <c r="B138" s="451"/>
      <c r="C138" s="451"/>
      <c r="D138" s="451"/>
      <c r="E138" s="451"/>
      <c r="F138" s="451"/>
      <c r="G138" s="451"/>
      <c r="H138" s="451"/>
      <c r="I138" s="451"/>
      <c r="J138" s="417"/>
      <c r="K138" s="417"/>
      <c r="N138" s="490"/>
    </row>
    <row r="139" spans="1:14">
      <c r="A139" s="456"/>
      <c r="B139" s="452" t="s">
        <v>0</v>
      </c>
      <c r="C139" s="451"/>
      <c r="D139" s="451" t="s">
        <v>1</v>
      </c>
      <c r="E139" s="451"/>
      <c r="F139" s="451"/>
      <c r="G139" s="451"/>
      <c r="H139" s="451"/>
      <c r="J139" s="417"/>
      <c r="K139" s="550" t="str">
        <f>K3</f>
        <v>Actual or Projected for the 12 Months Ended December ….</v>
      </c>
      <c r="N139" s="634"/>
    </row>
    <row r="140" spans="1:14">
      <c r="A140" s="456"/>
      <c r="B140" s="452"/>
      <c r="C140" s="451"/>
      <c r="D140" s="451" t="s">
        <v>3</v>
      </c>
      <c r="E140" s="451"/>
      <c r="F140" s="451"/>
      <c r="G140" s="451"/>
      <c r="H140" s="451"/>
      <c r="I140" s="451"/>
      <c r="J140" s="417"/>
      <c r="K140" s="417"/>
      <c r="N140" s="634"/>
    </row>
    <row r="141" spans="1:14">
      <c r="A141" s="456"/>
      <c r="B141" s="451"/>
      <c r="C141" s="451"/>
      <c r="D141" s="451"/>
      <c r="E141" s="451"/>
      <c r="F141" s="451"/>
      <c r="G141" s="451"/>
      <c r="H141" s="451"/>
      <c r="I141" s="451"/>
      <c r="J141" s="417"/>
      <c r="K141" s="417"/>
      <c r="N141" s="634"/>
    </row>
    <row r="142" spans="1:14" ht="15.6">
      <c r="A142" s="910" t="str">
        <f>A6</f>
        <v>Consolidated Edison Company of New York, Inc.</v>
      </c>
      <c r="B142" s="910"/>
      <c r="C142" s="910"/>
      <c r="D142" s="910"/>
      <c r="E142" s="910"/>
      <c r="F142" s="910"/>
      <c r="G142" s="910"/>
      <c r="H142" s="625"/>
      <c r="I142" s="625"/>
      <c r="J142" s="625"/>
      <c r="K142" s="625"/>
      <c r="N142" s="634"/>
    </row>
    <row r="143" spans="1:14">
      <c r="A143" s="906" t="str">
        <f>+A65</f>
        <v>Appendix A: Annual Transmission Revenue Requirement for Schedule 19 and Schedule 10 Projects</v>
      </c>
      <c r="B143" s="906"/>
      <c r="C143" s="906"/>
      <c r="D143" s="906"/>
      <c r="E143" s="906"/>
      <c r="F143" s="906"/>
      <c r="G143" s="906"/>
      <c r="H143" s="626"/>
      <c r="I143" s="626"/>
      <c r="J143" s="623"/>
      <c r="K143" s="623"/>
      <c r="N143" s="634"/>
    </row>
    <row r="144" spans="1:14">
      <c r="A144" s="456"/>
      <c r="B144" s="451"/>
      <c r="C144" s="452"/>
      <c r="D144" s="452"/>
      <c r="E144" s="452"/>
      <c r="F144" s="452"/>
      <c r="G144" s="452"/>
      <c r="H144" s="452"/>
      <c r="I144" s="452"/>
      <c r="J144" s="452"/>
      <c r="K144" s="452"/>
      <c r="N144" s="634"/>
    </row>
    <row r="145" spans="1:14" ht="15.6">
      <c r="A145" s="456"/>
      <c r="B145" s="551" t="s">
        <v>155</v>
      </c>
      <c r="D145" s="451"/>
      <c r="E145" s="452"/>
      <c r="F145" s="452"/>
      <c r="G145" s="452"/>
      <c r="H145" s="452"/>
      <c r="I145" s="452"/>
      <c r="J145" s="417"/>
      <c r="K145" s="417"/>
      <c r="N145" s="634"/>
    </row>
    <row r="146" spans="1:14" ht="15.6">
      <c r="A146" s="456" t="s">
        <v>6</v>
      </c>
      <c r="B146" s="504"/>
      <c r="C146" s="452"/>
      <c r="D146" s="456"/>
      <c r="E146" s="452"/>
      <c r="F146" s="452"/>
      <c r="G146" s="452"/>
      <c r="H146" s="452"/>
      <c r="I146" s="452"/>
      <c r="J146" s="417"/>
      <c r="K146" s="417"/>
      <c r="N146" s="634"/>
    </row>
    <row r="147" spans="1:14" ht="31.2" thickBot="1">
      <c r="A147" s="456" t="s">
        <v>7</v>
      </c>
      <c r="B147" s="504" t="s">
        <v>152</v>
      </c>
      <c r="C147" s="452"/>
      <c r="D147" s="638" t="s">
        <v>499</v>
      </c>
      <c r="E147" s="452"/>
      <c r="F147" s="638" t="str">
        <f>+N12</f>
        <v>Schedule 10 Projects</v>
      </c>
      <c r="G147" s="452"/>
      <c r="H147" s="451"/>
      <c r="I147" s="529"/>
      <c r="J147" s="417"/>
      <c r="K147" s="417"/>
      <c r="N147" s="634"/>
    </row>
    <row r="148" spans="1:14">
      <c r="A148" s="456">
        <f>+A135+1</f>
        <v>81</v>
      </c>
      <c r="B148" s="552" t="s">
        <v>575</v>
      </c>
      <c r="C148" s="553" t="str">
        <f>"(Line "&amp;A166&amp;")"</f>
        <v>(Line 94)</v>
      </c>
      <c r="D148" s="554">
        <f>+D166</f>
        <v>0</v>
      </c>
      <c r="E148" s="555"/>
      <c r="F148" s="554">
        <f>+D166</f>
        <v>0</v>
      </c>
      <c r="G148" s="556"/>
      <c r="H148" s="451"/>
      <c r="I148" s="451"/>
      <c r="J148" s="417"/>
      <c r="K148" s="417"/>
      <c r="N148" s="634"/>
    </row>
    <row r="149" spans="1:14">
      <c r="A149" s="456">
        <f>+A148+1</f>
        <v>82</v>
      </c>
      <c r="B149" s="393" t="s">
        <v>574</v>
      </c>
      <c r="C149" s="394" t="str">
        <f>"(Line "&amp;A15&amp;")"</f>
        <v>(Line 2)</v>
      </c>
      <c r="D149" s="472">
        <f>+D15</f>
        <v>0</v>
      </c>
      <c r="E149" s="417"/>
      <c r="F149" s="417">
        <f>+D15</f>
        <v>0</v>
      </c>
      <c r="G149" s="415"/>
      <c r="J149" s="417"/>
      <c r="K149" s="417"/>
      <c r="N149" s="634"/>
    </row>
    <row r="150" spans="1:14">
      <c r="A150" s="456">
        <f>+A149+1</f>
        <v>83</v>
      </c>
      <c r="B150" s="393" t="s">
        <v>590</v>
      </c>
      <c r="C150" s="394" t="str">
        <f>"(Line "&amp;A15&amp;")"</f>
        <v>(Line 2)</v>
      </c>
      <c r="D150" s="417">
        <f>+I15</f>
        <v>0</v>
      </c>
      <c r="E150" s="451"/>
      <c r="F150" s="634">
        <f>+N15</f>
        <v>0</v>
      </c>
      <c r="G150" s="557"/>
      <c r="J150" s="417"/>
      <c r="K150" s="417"/>
      <c r="N150" s="634"/>
    </row>
    <row r="151" spans="1:14">
      <c r="A151" s="456">
        <f>+A150+1</f>
        <v>84</v>
      </c>
      <c r="B151" s="393" t="s">
        <v>591</v>
      </c>
      <c r="C151" s="394" t="str">
        <f>"(Line "&amp;A150&amp;" / Line "&amp;A149&amp;")"</f>
        <v>(Line 83 / Line 82)</v>
      </c>
      <c r="D151" s="558" t="e">
        <f>+D150/D149</f>
        <v>#DIV/0!</v>
      </c>
      <c r="E151" s="417" t="s">
        <v>439</v>
      </c>
      <c r="F151" s="558" t="e">
        <f>+F150/F149</f>
        <v>#DIV/0!</v>
      </c>
      <c r="G151" s="641" t="s">
        <v>594</v>
      </c>
      <c r="J151" s="417"/>
      <c r="K151" s="417"/>
      <c r="N151" s="634"/>
    </row>
    <row r="152" spans="1:14">
      <c r="A152" s="456"/>
      <c r="B152" s="559"/>
      <c r="C152" s="417"/>
      <c r="D152" s="560"/>
      <c r="E152" s="417"/>
      <c r="F152" s="417"/>
      <c r="G152" s="415"/>
      <c r="H152" s="417"/>
      <c r="I152" s="417"/>
      <c r="J152" s="417"/>
      <c r="K152" s="417"/>
      <c r="N152" s="634"/>
    </row>
    <row r="153" spans="1:14" ht="31.2">
      <c r="A153" s="456" t="s">
        <v>2</v>
      </c>
      <c r="B153" s="561" t="s">
        <v>153</v>
      </c>
      <c r="C153" s="395"/>
      <c r="D153" s="395"/>
      <c r="E153" s="395"/>
      <c r="F153" s="417"/>
      <c r="G153" s="562"/>
      <c r="H153" s="417"/>
      <c r="I153" s="417"/>
      <c r="J153" s="417"/>
      <c r="K153" s="417"/>
      <c r="N153" s="634"/>
    </row>
    <row r="154" spans="1:14">
      <c r="A154" s="456">
        <f>+A151+1</f>
        <v>85</v>
      </c>
      <c r="B154" s="393" t="s">
        <v>17</v>
      </c>
      <c r="C154" s="395" t="s">
        <v>433</v>
      </c>
      <c r="D154" s="563">
        <v>0</v>
      </c>
      <c r="E154" s="564"/>
      <c r="F154" s="564"/>
      <c r="G154" s="565"/>
      <c r="H154" s="471"/>
      <c r="I154" s="471"/>
      <c r="J154" s="417"/>
      <c r="K154" s="417"/>
      <c r="N154" s="634"/>
    </row>
    <row r="155" spans="1:14">
      <c r="A155" s="456">
        <f>+A154+1</f>
        <v>86</v>
      </c>
      <c r="B155" s="393" t="s">
        <v>28</v>
      </c>
      <c r="C155" s="395" t="s">
        <v>434</v>
      </c>
      <c r="D155" s="563">
        <v>0</v>
      </c>
      <c r="E155" s="566"/>
      <c r="F155" s="564"/>
      <c r="G155" s="565"/>
      <c r="H155" s="471"/>
      <c r="I155" s="471"/>
      <c r="J155" s="417"/>
      <c r="K155" s="417"/>
      <c r="N155" s="635"/>
    </row>
    <row r="156" spans="1:14">
      <c r="A156" s="456">
        <f t="shared" ref="A156:A159" si="15">+A155+1</f>
        <v>87</v>
      </c>
      <c r="B156" s="393" t="s">
        <v>19</v>
      </c>
      <c r="C156" s="395" t="s">
        <v>435</v>
      </c>
      <c r="D156" s="563">
        <v>0</v>
      </c>
      <c r="E156" s="564"/>
      <c r="F156" s="564"/>
      <c r="G156" s="565"/>
      <c r="H156" s="471"/>
      <c r="I156" s="544"/>
      <c r="J156" s="417"/>
      <c r="K156" s="417"/>
      <c r="N156" s="635"/>
    </row>
    <row r="157" spans="1:14">
      <c r="A157" s="456">
        <f t="shared" si="15"/>
        <v>88</v>
      </c>
      <c r="B157" s="393" t="s">
        <v>29</v>
      </c>
      <c r="C157" s="395" t="s">
        <v>436</v>
      </c>
      <c r="D157" s="567">
        <v>0</v>
      </c>
      <c r="E157" s="564"/>
      <c r="F157" s="564"/>
      <c r="G157" s="565"/>
      <c r="H157" s="471"/>
      <c r="I157" s="418"/>
      <c r="J157" s="417"/>
      <c r="K157" s="417"/>
      <c r="N157" s="635"/>
    </row>
    <row r="158" spans="1:14">
      <c r="A158" s="456">
        <f t="shared" si="15"/>
        <v>89</v>
      </c>
      <c r="B158" s="393" t="s">
        <v>358</v>
      </c>
      <c r="C158" s="394" t="str">
        <f>"Sum of Lines "&amp;A154&amp;" through "&amp;A157&amp;""</f>
        <v>Sum of Lines 85 through 88</v>
      </c>
      <c r="D158" s="472">
        <f>SUM(D154:D157)</f>
        <v>0</v>
      </c>
      <c r="E158" s="417"/>
      <c r="F158" s="417"/>
      <c r="G158" s="565"/>
      <c r="H158" s="418"/>
      <c r="I158" s="470"/>
      <c r="J158" s="395"/>
      <c r="K158" s="417"/>
      <c r="N158" s="635"/>
    </row>
    <row r="159" spans="1:14">
      <c r="A159" s="456">
        <f t="shared" si="15"/>
        <v>90</v>
      </c>
      <c r="B159" s="568" t="s">
        <v>90</v>
      </c>
      <c r="C159" s="394" t="str">
        <f>"(Line "&amp;A155&amp;" / Line "&amp;A158&amp;")"</f>
        <v>(Line 86 / Line 89)</v>
      </c>
      <c r="D159" s="403" t="e">
        <f>+D155/D158</f>
        <v>#DIV/0!</v>
      </c>
      <c r="E159" s="417" t="s">
        <v>356</v>
      </c>
      <c r="F159" s="417"/>
      <c r="G159" s="565"/>
      <c r="H159" s="418"/>
      <c r="I159" s="470"/>
      <c r="J159" s="395"/>
      <c r="K159" s="417"/>
      <c r="N159" s="635"/>
    </row>
    <row r="160" spans="1:14">
      <c r="A160" s="456"/>
      <c r="B160" s="393"/>
      <c r="C160" s="417"/>
      <c r="D160" s="403"/>
      <c r="E160" s="417"/>
      <c r="F160" s="417"/>
      <c r="G160" s="565"/>
      <c r="H160" s="418"/>
      <c r="I160" s="470"/>
      <c r="J160" s="395"/>
      <c r="K160" s="417"/>
      <c r="N160" s="635"/>
    </row>
    <row r="161" spans="1:14" ht="29.25" customHeight="1">
      <c r="A161" s="456">
        <f>+A159+1</f>
        <v>91</v>
      </c>
      <c r="B161" s="568" t="s">
        <v>743</v>
      </c>
      <c r="C161" s="394" t="str">
        <f>"(Line "&amp;A155&amp;" * Line "&amp;A151&amp;")"</f>
        <v>(Line 86 * Line 84)</v>
      </c>
      <c r="D161" s="569" t="e">
        <f>+D151*D155</f>
        <v>#DIV/0!</v>
      </c>
      <c r="E161" s="417"/>
      <c r="F161" s="417" t="e">
        <f>+D155*F151</f>
        <v>#DIV/0!</v>
      </c>
      <c r="G161" s="565"/>
      <c r="H161" s="418"/>
      <c r="I161" s="470"/>
      <c r="J161" s="395"/>
      <c r="K161" s="417"/>
      <c r="N161" s="635"/>
    </row>
    <row r="162" spans="1:14" ht="30">
      <c r="A162" s="456">
        <f>+A161+1</f>
        <v>92</v>
      </c>
      <c r="B162" s="568" t="s">
        <v>744</v>
      </c>
      <c r="C162" s="394" t="str">
        <f>"(Line "&amp;A161&amp;" / Line "&amp;A158&amp;")"</f>
        <v>(Line 91 / Line 89)</v>
      </c>
      <c r="D162" s="401" t="e">
        <f>+D161/D158</f>
        <v>#DIV/0!</v>
      </c>
      <c r="E162" s="417" t="s">
        <v>437</v>
      </c>
      <c r="F162" s="642" t="e">
        <f>+F161/D158</f>
        <v>#DIV/0!</v>
      </c>
      <c r="G162" s="557" t="s">
        <v>588</v>
      </c>
      <c r="H162" s="451"/>
      <c r="I162" s="451"/>
      <c r="J162" s="451"/>
      <c r="K162" s="417"/>
      <c r="N162" s="635"/>
    </row>
    <row r="163" spans="1:14" ht="30">
      <c r="A163" s="456">
        <f>+A162+1</f>
        <v>93</v>
      </c>
      <c r="B163" s="568" t="s">
        <v>745</v>
      </c>
      <c r="C163" s="394" t="str">
        <f>"(Line "&amp;A161&amp;" / Line "&amp;A155&amp;")"</f>
        <v>(Line 91 / Line 86)</v>
      </c>
      <c r="D163" s="401" t="e">
        <f>+D161/D155</f>
        <v>#DIV/0!</v>
      </c>
      <c r="E163" s="417" t="s">
        <v>440</v>
      </c>
      <c r="F163" s="642" t="e">
        <f>+F161/D155</f>
        <v>#DIV/0!</v>
      </c>
      <c r="G163" s="557" t="s">
        <v>595</v>
      </c>
      <c r="H163" s="451"/>
      <c r="I163" s="451"/>
      <c r="J163" s="451"/>
      <c r="K163" s="417"/>
      <c r="N163" s="635"/>
    </row>
    <row r="164" spans="1:14">
      <c r="A164" s="456"/>
      <c r="B164" s="568"/>
      <c r="C164" s="417"/>
      <c r="D164" s="401"/>
      <c r="E164" s="417"/>
      <c r="F164" s="417"/>
      <c r="G164" s="557"/>
      <c r="H164" s="451"/>
      <c r="I164" s="451"/>
      <c r="J164" s="451"/>
      <c r="K164" s="417"/>
      <c r="N164" s="635"/>
    </row>
    <row r="165" spans="1:14" ht="31.2">
      <c r="A165" s="456"/>
      <c r="B165" s="561" t="s">
        <v>164</v>
      </c>
      <c r="C165" s="417"/>
      <c r="D165" s="395"/>
      <c r="E165" s="417"/>
      <c r="F165" s="417"/>
      <c r="G165" s="562" t="s">
        <v>30</v>
      </c>
      <c r="H165" s="524"/>
      <c r="I165" s="480"/>
      <c r="J165" s="417"/>
      <c r="K165" s="417"/>
      <c r="N165" s="635"/>
    </row>
    <row r="166" spans="1:14">
      <c r="A166" s="456">
        <f>+A163+1</f>
        <v>94</v>
      </c>
      <c r="B166" s="393" t="s">
        <v>31</v>
      </c>
      <c r="C166" s="395" t="s">
        <v>508</v>
      </c>
      <c r="D166" s="563">
        <v>0</v>
      </c>
      <c r="E166" s="417"/>
      <c r="F166" s="451"/>
      <c r="G166" s="570"/>
      <c r="H166" s="524"/>
      <c r="I166" s="456"/>
      <c r="J166" s="417"/>
      <c r="K166" s="456"/>
      <c r="N166" s="635"/>
    </row>
    <row r="167" spans="1:14">
      <c r="A167" s="456">
        <f>+A166+1</f>
        <v>95</v>
      </c>
      <c r="B167" s="393" t="s">
        <v>32</v>
      </c>
      <c r="C167" s="395" t="s">
        <v>509</v>
      </c>
      <c r="D167" s="563">
        <v>0</v>
      </c>
      <c r="E167" s="417"/>
      <c r="F167" s="451" t="s">
        <v>91</v>
      </c>
      <c r="G167" s="571" t="e">
        <f>+D166/D169</f>
        <v>#DIV/0!</v>
      </c>
      <c r="H167" s="395"/>
      <c r="I167" s="572"/>
      <c r="J167" s="524"/>
      <c r="K167" s="535"/>
      <c r="N167" s="635"/>
    </row>
    <row r="168" spans="1:14" ht="27.6">
      <c r="A168" s="456">
        <f>+A167+1</f>
        <v>96</v>
      </c>
      <c r="B168" s="393" t="s">
        <v>355</v>
      </c>
      <c r="C168" s="395" t="s">
        <v>510</v>
      </c>
      <c r="D168" s="567">
        <v>0</v>
      </c>
      <c r="E168" s="417"/>
      <c r="F168" s="394" t="str">
        <f>"(Line "&amp;A166&amp;" / Line "&amp;A169&amp;")"</f>
        <v>(Line 94 / Line 97)</v>
      </c>
      <c r="G168" s="571"/>
      <c r="H168" s="395"/>
      <c r="I168" s="572"/>
      <c r="J168" s="524"/>
      <c r="K168" s="535"/>
      <c r="N168" s="635"/>
    </row>
    <row r="169" spans="1:14" ht="15.6" thickBot="1">
      <c r="A169" s="456">
        <f>+A168+1</f>
        <v>97</v>
      </c>
      <c r="B169" s="405" t="s">
        <v>576</v>
      </c>
      <c r="C169" s="421" t="str">
        <f>"Sum of Lines "&amp;A166&amp;" through "&amp;A168&amp;""</f>
        <v>Sum of Lines 94 through 96</v>
      </c>
      <c r="D169" s="476">
        <f>+SUM(D166:D168)</f>
        <v>0</v>
      </c>
      <c r="E169" s="573"/>
      <c r="F169" s="573"/>
      <c r="G169" s="574"/>
      <c r="H169" s="417"/>
      <c r="I169" s="417"/>
      <c r="J169" s="417"/>
      <c r="K169" s="417"/>
      <c r="N169" s="635"/>
    </row>
    <row r="170" spans="1:14" ht="15" customHeight="1">
      <c r="A170" s="456"/>
      <c r="B170" s="452"/>
      <c r="C170" s="417"/>
      <c r="D170" s="472"/>
      <c r="E170" s="417"/>
      <c r="F170" s="417"/>
      <c r="G170" s="417"/>
      <c r="H170" s="417"/>
      <c r="I170" s="417"/>
      <c r="J170" s="417"/>
      <c r="K170" s="417"/>
      <c r="N170" s="635"/>
    </row>
    <row r="171" spans="1:14" ht="31.2" thickBot="1">
      <c r="A171" s="456"/>
      <c r="B171" s="504" t="s">
        <v>33</v>
      </c>
      <c r="C171" s="452"/>
      <c r="D171" s="638" t="s">
        <v>499</v>
      </c>
      <c r="E171" s="456"/>
      <c r="F171" s="638" t="s">
        <v>585</v>
      </c>
      <c r="G171" s="452"/>
      <c r="H171" s="452"/>
      <c r="I171" s="452"/>
      <c r="J171" s="452"/>
      <c r="K171" s="452"/>
      <c r="N171" s="635"/>
    </row>
    <row r="172" spans="1:14" ht="30">
      <c r="A172" s="456">
        <f>+A169+1</f>
        <v>98</v>
      </c>
      <c r="B172" s="575" t="s">
        <v>165</v>
      </c>
      <c r="C172" s="576" t="s">
        <v>117</v>
      </c>
      <c r="D172" s="658">
        <v>0</v>
      </c>
      <c r="E172" s="555"/>
      <c r="F172" s="661">
        <v>0</v>
      </c>
      <c r="G172" s="577"/>
      <c r="H172" s="452"/>
      <c r="J172" s="451"/>
      <c r="K172" s="578"/>
      <c r="N172" s="635"/>
    </row>
    <row r="173" spans="1:14" ht="11.25" customHeight="1">
      <c r="A173" s="456"/>
      <c r="B173" s="580"/>
      <c r="C173" s="456"/>
      <c r="D173" s="629"/>
      <c r="E173" s="452"/>
      <c r="F173" s="659"/>
      <c r="G173" s="452"/>
      <c r="H173" s="452"/>
      <c r="J173" s="451"/>
      <c r="K173" s="578"/>
      <c r="N173" s="635"/>
    </row>
    <row r="174" spans="1:14" ht="33" customHeight="1">
      <c r="A174" s="456">
        <f>+A172+1</f>
        <v>99</v>
      </c>
      <c r="B174" s="581" t="s">
        <v>166</v>
      </c>
      <c r="C174" s="492" t="s">
        <v>117</v>
      </c>
      <c r="D174" s="605">
        <v>0</v>
      </c>
      <c r="E174" s="452"/>
      <c r="F174" s="662">
        <v>0</v>
      </c>
      <c r="G174" s="452"/>
      <c r="H174" s="452"/>
      <c r="J174" s="451"/>
      <c r="K174" s="578"/>
      <c r="N174" s="635"/>
    </row>
    <row r="175" spans="1:14" ht="11.25" customHeight="1">
      <c r="A175" s="456"/>
      <c r="B175" s="580"/>
      <c r="C175" s="452"/>
      <c r="D175" s="629"/>
      <c r="E175" s="452"/>
      <c r="F175" s="659"/>
      <c r="G175" s="452"/>
      <c r="H175" s="452"/>
      <c r="J175" s="451"/>
      <c r="K175" s="578"/>
      <c r="N175" s="635"/>
    </row>
    <row r="176" spans="1:14" ht="24" customHeight="1" thickBot="1">
      <c r="A176" s="456">
        <f>+A174+1</f>
        <v>100</v>
      </c>
      <c r="B176" s="582" t="s">
        <v>154</v>
      </c>
      <c r="C176" s="583"/>
      <c r="D176" s="660">
        <f>+D172+D174</f>
        <v>0</v>
      </c>
      <c r="E176" s="583"/>
      <c r="F176" s="584">
        <f>+F172+F174</f>
        <v>0</v>
      </c>
      <c r="G176" s="452"/>
      <c r="H176" s="452"/>
      <c r="J176" s="451"/>
      <c r="K176" s="578"/>
      <c r="N176" s="635"/>
    </row>
    <row r="177" spans="1:14" ht="24" customHeight="1">
      <c r="A177" s="456"/>
      <c r="B177" s="451"/>
      <c r="C177" s="452"/>
      <c r="D177" s="629"/>
      <c r="E177" s="452"/>
      <c r="F177" s="452"/>
      <c r="G177" s="452"/>
      <c r="H177" s="452"/>
      <c r="J177" s="451"/>
      <c r="K177" s="578"/>
      <c r="N177" s="635"/>
    </row>
    <row r="178" spans="1:14" ht="16.5" customHeight="1">
      <c r="A178" s="451"/>
      <c r="B178" s="452" t="s">
        <v>0</v>
      </c>
      <c r="C178" s="452"/>
      <c r="D178" s="453" t="s">
        <v>63</v>
      </c>
      <c r="E178" s="452"/>
      <c r="F178" s="452"/>
      <c r="G178" s="452"/>
      <c r="H178" s="398" t="str">
        <f>+K3</f>
        <v>Actual or Projected for the 12 Months Ended December ….</v>
      </c>
      <c r="N178" s="635"/>
    </row>
    <row r="179" spans="1:14" ht="16.5" customHeight="1">
      <c r="A179" s="451"/>
      <c r="B179" s="452"/>
      <c r="C179" s="417" t="s">
        <v>2</v>
      </c>
      <c r="D179" s="417" t="s">
        <v>3</v>
      </c>
      <c r="E179" s="417"/>
      <c r="F179" s="417"/>
      <c r="G179" s="417"/>
      <c r="H179" s="452"/>
      <c r="I179" s="452"/>
      <c r="J179" s="452"/>
      <c r="K179" s="452"/>
      <c r="N179" s="635"/>
    </row>
    <row r="180" spans="1:14" ht="24" customHeight="1">
      <c r="A180" s="451"/>
      <c r="B180" s="452"/>
      <c r="C180" s="452"/>
      <c r="D180" s="452"/>
      <c r="E180" s="452"/>
      <c r="F180" s="452"/>
      <c r="G180" s="452"/>
      <c r="H180" s="452"/>
      <c r="I180" s="452"/>
      <c r="J180" s="452"/>
      <c r="K180" s="452"/>
      <c r="N180" s="635"/>
    </row>
    <row r="181" spans="1:14" ht="19.5" customHeight="1">
      <c r="A181" s="909" t="s">
        <v>64</v>
      </c>
      <c r="B181" s="909"/>
      <c r="C181" s="909"/>
      <c r="D181" s="909"/>
      <c r="E181" s="909"/>
      <c r="F181" s="909"/>
      <c r="G181" s="909"/>
      <c r="H181" s="909"/>
      <c r="I181" s="909"/>
      <c r="J181" s="909"/>
      <c r="K181" s="909"/>
      <c r="N181" s="635"/>
    </row>
    <row r="182" spans="1:14">
      <c r="A182" s="906" t="str">
        <f>+A143</f>
        <v>Appendix A: Annual Transmission Revenue Requirement for Schedule 19 and Schedule 10 Projects</v>
      </c>
      <c r="B182" s="906"/>
      <c r="C182" s="906"/>
      <c r="D182" s="906"/>
      <c r="E182" s="906"/>
      <c r="F182" s="906"/>
      <c r="G182" s="906"/>
      <c r="H182" s="906"/>
      <c r="I182" s="906"/>
      <c r="J182" s="906"/>
      <c r="K182" s="906"/>
      <c r="N182" s="635"/>
    </row>
    <row r="183" spans="1:14" ht="15.6">
      <c r="A183" s="621"/>
      <c r="B183" s="621"/>
      <c r="C183" s="621"/>
      <c r="D183" s="621"/>
      <c r="E183" s="621"/>
      <c r="F183" s="621"/>
      <c r="G183" s="621"/>
      <c r="H183" s="621"/>
      <c r="I183" s="621"/>
      <c r="J183" s="455"/>
      <c r="K183" s="455"/>
      <c r="N183" s="636"/>
    </row>
    <row r="184" spans="1:14" ht="15.6">
      <c r="A184" s="621"/>
      <c r="B184" s="621"/>
      <c r="C184" s="621"/>
      <c r="D184" s="621"/>
      <c r="E184" s="621"/>
      <c r="F184" s="621"/>
      <c r="G184" s="621"/>
      <c r="H184" s="621"/>
      <c r="I184" s="621"/>
      <c r="J184" s="455"/>
      <c r="K184" s="455"/>
      <c r="N184" s="636"/>
    </row>
    <row r="185" spans="1:14">
      <c r="A185" s="452" t="s">
        <v>353</v>
      </c>
      <c r="C185" s="456"/>
      <c r="D185" s="417"/>
      <c r="E185" s="417"/>
      <c r="F185" s="417"/>
      <c r="G185" s="417"/>
      <c r="H185" s="452"/>
      <c r="I185" s="417"/>
      <c r="J185" s="452"/>
      <c r="K185" s="417"/>
      <c r="N185" s="636"/>
    </row>
    <row r="186" spans="1:14">
      <c r="A186" s="585" t="s">
        <v>34</v>
      </c>
      <c r="C186" s="456"/>
      <c r="D186" s="417"/>
      <c r="E186" s="417"/>
      <c r="F186" s="417"/>
      <c r="G186" s="417"/>
      <c r="H186" s="452"/>
      <c r="I186" s="417"/>
      <c r="J186" s="452"/>
      <c r="K186" s="417"/>
      <c r="N186" s="636"/>
    </row>
    <row r="187" spans="1:14">
      <c r="A187" s="585"/>
      <c r="C187" s="456"/>
      <c r="D187" s="417"/>
      <c r="E187" s="417"/>
      <c r="F187" s="417"/>
      <c r="G187" s="417"/>
      <c r="H187" s="452"/>
      <c r="I187" s="417"/>
      <c r="J187" s="452"/>
      <c r="K187" s="417"/>
      <c r="N187" s="636"/>
    </row>
    <row r="188" spans="1:14" ht="15.6" thickBot="1">
      <c r="A188" s="456" t="s">
        <v>544</v>
      </c>
      <c r="B188" s="452"/>
      <c r="C188" s="452"/>
      <c r="D188" s="417"/>
      <c r="E188" s="417"/>
      <c r="F188" s="417"/>
      <c r="G188" s="417"/>
      <c r="H188" s="452"/>
      <c r="I188" s="417"/>
      <c r="J188" s="452"/>
      <c r="K188" s="417"/>
      <c r="N188" s="636"/>
    </row>
    <row r="189" spans="1:14" ht="36.75" customHeight="1">
      <c r="A189" s="619" t="s">
        <v>35</v>
      </c>
      <c r="B189" s="911" t="s">
        <v>577</v>
      </c>
      <c r="C189" s="912"/>
      <c r="D189" s="912"/>
      <c r="E189" s="912"/>
      <c r="F189" s="912"/>
      <c r="G189" s="912"/>
      <c r="H189" s="912"/>
      <c r="I189" s="912"/>
      <c r="J189" s="912"/>
      <c r="K189" s="913"/>
      <c r="N189" s="636"/>
    </row>
    <row r="190" spans="1:14" s="586" customFormat="1" ht="27" customHeight="1">
      <c r="A190" s="601" t="s">
        <v>36</v>
      </c>
      <c r="B190" s="901" t="s">
        <v>352</v>
      </c>
      <c r="C190" s="902"/>
      <c r="D190" s="902"/>
      <c r="E190" s="902"/>
      <c r="F190" s="902"/>
      <c r="G190" s="902"/>
      <c r="H190" s="902"/>
      <c r="I190" s="902"/>
      <c r="J190" s="902"/>
      <c r="K190" s="903"/>
      <c r="N190" s="637"/>
    </row>
    <row r="191" spans="1:14" s="586" customFormat="1" ht="32.25" customHeight="1">
      <c r="A191" s="601" t="s">
        <v>37</v>
      </c>
      <c r="B191" s="901" t="s">
        <v>609</v>
      </c>
      <c r="C191" s="902"/>
      <c r="D191" s="902"/>
      <c r="E191" s="902"/>
      <c r="F191" s="902"/>
      <c r="G191" s="902"/>
      <c r="H191" s="902"/>
      <c r="I191" s="902"/>
      <c r="J191" s="902"/>
      <c r="K191" s="903"/>
      <c r="N191" s="637"/>
    </row>
    <row r="192" spans="1:14" s="586" customFormat="1" ht="20.25" customHeight="1">
      <c r="A192" s="601" t="s">
        <v>156</v>
      </c>
      <c r="B192" s="901" t="s">
        <v>157</v>
      </c>
      <c r="C192" s="902"/>
      <c r="D192" s="902"/>
      <c r="E192" s="902"/>
      <c r="F192" s="902"/>
      <c r="G192" s="902"/>
      <c r="H192" s="902"/>
      <c r="I192" s="902"/>
      <c r="J192" s="902"/>
      <c r="K192" s="903"/>
      <c r="N192" s="637"/>
    </row>
    <row r="193" spans="1:14" s="586" customFormat="1" ht="34.5" customHeight="1">
      <c r="A193" s="601" t="s">
        <v>38</v>
      </c>
      <c r="B193" s="914" t="s">
        <v>775</v>
      </c>
      <c r="C193" s="915"/>
      <c r="D193" s="915"/>
      <c r="E193" s="915"/>
      <c r="F193" s="915"/>
      <c r="G193" s="915"/>
      <c r="H193" s="915"/>
      <c r="I193" s="915"/>
      <c r="J193" s="915"/>
      <c r="K193" s="916"/>
      <c r="N193" s="637"/>
    </row>
    <row r="194" spans="1:14" s="586" customFormat="1" ht="84" customHeight="1">
      <c r="A194" s="601" t="s">
        <v>39</v>
      </c>
      <c r="B194" s="901" t="s">
        <v>407</v>
      </c>
      <c r="C194" s="902"/>
      <c r="D194" s="902"/>
      <c r="E194" s="902"/>
      <c r="F194" s="902"/>
      <c r="G194" s="902"/>
      <c r="H194" s="902"/>
      <c r="I194" s="902"/>
      <c r="J194" s="902"/>
      <c r="K194" s="903"/>
      <c r="N194" s="637"/>
    </row>
    <row r="195" spans="1:14">
      <c r="A195" s="602" t="s">
        <v>2</v>
      </c>
      <c r="B195" s="393" t="s">
        <v>44</v>
      </c>
      <c r="C195" s="452" t="s">
        <v>45</v>
      </c>
      <c r="D195" s="808">
        <v>0</v>
      </c>
      <c r="E195" s="452"/>
      <c r="F195" s="452"/>
      <c r="G195" s="452"/>
      <c r="H195" s="452"/>
      <c r="I195" s="452"/>
      <c r="J195" s="452"/>
      <c r="K195" s="587"/>
      <c r="N195" s="636"/>
    </row>
    <row r="196" spans="1:14">
      <c r="A196" s="602"/>
      <c r="B196" s="393"/>
      <c r="C196" s="452" t="s">
        <v>46</v>
      </c>
      <c r="D196" s="808">
        <v>0</v>
      </c>
      <c r="E196" s="452" t="s">
        <v>47</v>
      </c>
      <c r="F196" s="452"/>
      <c r="G196" s="452"/>
      <c r="H196" s="452"/>
      <c r="I196" s="452"/>
      <c r="J196" s="452"/>
      <c r="K196" s="587"/>
      <c r="N196" s="636"/>
    </row>
    <row r="197" spans="1:14">
      <c r="A197" s="602"/>
      <c r="B197" s="393"/>
      <c r="C197" s="452" t="s">
        <v>48</v>
      </c>
      <c r="D197" s="808">
        <v>0</v>
      </c>
      <c r="E197" s="452" t="s">
        <v>49</v>
      </c>
      <c r="F197" s="452"/>
      <c r="G197" s="452"/>
      <c r="H197" s="452"/>
      <c r="I197" s="452"/>
      <c r="J197" s="452"/>
      <c r="K197" s="587"/>
      <c r="N197" s="636"/>
    </row>
    <row r="198" spans="1:14">
      <c r="A198" s="603" t="s">
        <v>40</v>
      </c>
      <c r="B198" s="559" t="s">
        <v>334</v>
      </c>
      <c r="H198" s="452"/>
      <c r="I198" s="809"/>
      <c r="J198" s="417"/>
      <c r="K198" s="415"/>
      <c r="N198" s="636"/>
    </row>
    <row r="199" spans="1:14" ht="51" customHeight="1">
      <c r="A199" s="601" t="s">
        <v>41</v>
      </c>
      <c r="B199" s="901" t="s">
        <v>610</v>
      </c>
      <c r="C199" s="902"/>
      <c r="D199" s="902"/>
      <c r="E199" s="902"/>
      <c r="F199" s="902"/>
      <c r="G199" s="902"/>
      <c r="H199" s="902"/>
      <c r="I199" s="902"/>
      <c r="J199" s="902"/>
      <c r="K199" s="903"/>
      <c r="N199" s="636"/>
    </row>
    <row r="200" spans="1:14" ht="15" customHeight="1">
      <c r="A200" s="601" t="s">
        <v>42</v>
      </c>
      <c r="B200" s="901" t="s">
        <v>716</v>
      </c>
      <c r="C200" s="902"/>
      <c r="D200" s="902"/>
      <c r="E200" s="902"/>
      <c r="F200" s="902"/>
      <c r="G200" s="902"/>
      <c r="H200" s="902"/>
      <c r="I200" s="902"/>
      <c r="J200" s="902"/>
      <c r="K200" s="903"/>
      <c r="N200" s="636"/>
    </row>
    <row r="201" spans="1:14">
      <c r="A201" s="603" t="s">
        <v>43</v>
      </c>
      <c r="B201" s="901" t="s">
        <v>717</v>
      </c>
      <c r="C201" s="902"/>
      <c r="D201" s="902"/>
      <c r="E201" s="902"/>
      <c r="F201" s="902"/>
      <c r="G201" s="902"/>
      <c r="H201" s="902"/>
      <c r="I201" s="902"/>
      <c r="J201" s="902"/>
      <c r="K201" s="903"/>
      <c r="N201" s="636"/>
    </row>
    <row r="202" spans="1:14">
      <c r="A202" s="603" t="s">
        <v>169</v>
      </c>
      <c r="B202" s="559" t="s">
        <v>361</v>
      </c>
      <c r="H202" s="452"/>
      <c r="I202" s="809"/>
      <c r="J202" s="417"/>
      <c r="K202" s="415"/>
      <c r="N202" s="636"/>
    </row>
    <row r="203" spans="1:14">
      <c r="A203" s="603"/>
      <c r="B203" s="845" t="s">
        <v>91</v>
      </c>
      <c r="C203" s="919" t="s">
        <v>563</v>
      </c>
      <c r="D203" s="919"/>
      <c r="E203" s="919"/>
      <c r="F203" s="919"/>
      <c r="G203" s="919"/>
      <c r="H203" s="919"/>
      <c r="I203" s="919"/>
      <c r="J203" s="919"/>
      <c r="K203" s="920"/>
      <c r="N203" s="636"/>
    </row>
    <row r="204" spans="1:14">
      <c r="A204" s="559"/>
      <c r="B204" s="845" t="s">
        <v>360</v>
      </c>
      <c r="C204" s="919" t="s">
        <v>561</v>
      </c>
      <c r="D204" s="919"/>
      <c r="E204" s="919"/>
      <c r="F204" s="919"/>
      <c r="G204" s="919"/>
      <c r="H204" s="919"/>
      <c r="I204" s="919"/>
      <c r="J204" s="919"/>
      <c r="K204" s="920"/>
      <c r="N204" s="636"/>
    </row>
    <row r="205" spans="1:14">
      <c r="A205" s="559"/>
      <c r="B205" s="845" t="s">
        <v>604</v>
      </c>
      <c r="C205" s="919" t="s">
        <v>718</v>
      </c>
      <c r="D205" s="919"/>
      <c r="E205" s="919"/>
      <c r="F205" s="919"/>
      <c r="G205" s="919"/>
      <c r="H205" s="919"/>
      <c r="I205" s="919"/>
      <c r="J205" s="919"/>
      <c r="K205" s="920"/>
      <c r="N205" s="636"/>
    </row>
    <row r="206" spans="1:14">
      <c r="A206" s="559"/>
      <c r="B206" s="845" t="s">
        <v>605</v>
      </c>
      <c r="C206" s="919" t="s">
        <v>719</v>
      </c>
      <c r="D206" s="919"/>
      <c r="E206" s="919"/>
      <c r="F206" s="919"/>
      <c r="G206" s="919"/>
      <c r="H206" s="919"/>
      <c r="I206" s="919"/>
      <c r="J206" s="919"/>
      <c r="K206" s="920"/>
      <c r="N206" s="636"/>
    </row>
    <row r="207" spans="1:14">
      <c r="A207" s="559"/>
      <c r="B207" s="845" t="s">
        <v>606</v>
      </c>
      <c r="C207" s="919" t="s">
        <v>720</v>
      </c>
      <c r="D207" s="919"/>
      <c r="E207" s="919"/>
      <c r="F207" s="919"/>
      <c r="G207" s="919"/>
      <c r="H207" s="919"/>
      <c r="I207" s="919"/>
      <c r="J207" s="919"/>
      <c r="K207" s="920"/>
      <c r="N207" s="636"/>
    </row>
    <row r="208" spans="1:14" ht="33.75" customHeight="1">
      <c r="A208" s="559"/>
      <c r="B208" s="845" t="s">
        <v>607</v>
      </c>
      <c r="C208" s="922" t="s">
        <v>721</v>
      </c>
      <c r="D208" s="922"/>
      <c r="E208" s="922"/>
      <c r="F208" s="922"/>
      <c r="G208" s="922"/>
      <c r="H208" s="922"/>
      <c r="I208" s="922"/>
      <c r="J208" s="922"/>
      <c r="K208" s="923"/>
      <c r="N208" s="636"/>
    </row>
    <row r="209" spans="1:14" ht="28.95" customHeight="1">
      <c r="A209" s="559"/>
      <c r="B209" s="845" t="s">
        <v>608</v>
      </c>
      <c r="C209" s="924" t="s">
        <v>722</v>
      </c>
      <c r="D209" s="924"/>
      <c r="E209" s="924"/>
      <c r="F209" s="924"/>
      <c r="G209" s="924"/>
      <c r="H209" s="924"/>
      <c r="I209" s="924"/>
      <c r="J209" s="924"/>
      <c r="K209" s="925"/>
      <c r="N209" s="636"/>
    </row>
    <row r="210" spans="1:14">
      <c r="A210" s="559"/>
      <c r="B210" s="845" t="s">
        <v>359</v>
      </c>
      <c r="C210" s="919" t="s">
        <v>715</v>
      </c>
      <c r="D210" s="919"/>
      <c r="E210" s="919"/>
      <c r="F210" s="919"/>
      <c r="G210" s="919"/>
      <c r="H210" s="919"/>
      <c r="I210" s="919"/>
      <c r="J210" s="919"/>
      <c r="K210" s="920"/>
      <c r="N210" s="636"/>
    </row>
    <row r="211" spans="1:14">
      <c r="A211" s="559"/>
      <c r="B211" s="845" t="s">
        <v>362</v>
      </c>
      <c r="C211" s="919" t="s">
        <v>363</v>
      </c>
      <c r="D211" s="919"/>
      <c r="E211" s="919"/>
      <c r="F211" s="919"/>
      <c r="G211" s="919"/>
      <c r="H211" s="919"/>
      <c r="I211" s="919"/>
      <c r="J211" s="919"/>
      <c r="K211" s="920"/>
      <c r="N211" s="636"/>
    </row>
    <row r="212" spans="1:14">
      <c r="A212" s="603" t="s">
        <v>481</v>
      </c>
      <c r="B212" s="618" t="s">
        <v>521</v>
      </c>
      <c r="K212" s="588"/>
      <c r="N212" s="636"/>
    </row>
    <row r="213" spans="1:14" ht="31.5" customHeight="1">
      <c r="A213" s="603" t="s">
        <v>520</v>
      </c>
      <c r="B213" s="921" t="s">
        <v>723</v>
      </c>
      <c r="C213" s="922"/>
      <c r="D213" s="922"/>
      <c r="E213" s="922"/>
      <c r="F213" s="922"/>
      <c r="G213" s="922"/>
      <c r="H213" s="922"/>
      <c r="I213" s="922"/>
      <c r="J213" s="922"/>
      <c r="K213" s="923"/>
      <c r="N213" s="636"/>
    </row>
    <row r="214" spans="1:14">
      <c r="A214" s="603" t="s">
        <v>525</v>
      </c>
      <c r="B214" s="559" t="s">
        <v>724</v>
      </c>
      <c r="K214" s="588"/>
      <c r="N214" s="636"/>
    </row>
    <row r="215" spans="1:14">
      <c r="A215" s="603"/>
      <c r="B215" s="559"/>
      <c r="D215" s="418" t="s">
        <v>583</v>
      </c>
      <c r="F215" s="418" t="s">
        <v>584</v>
      </c>
      <c r="K215" s="588"/>
      <c r="N215" s="636"/>
    </row>
    <row r="216" spans="1:14">
      <c r="A216" s="559"/>
      <c r="B216" s="559"/>
      <c r="C216" s="398" t="s">
        <v>526</v>
      </c>
      <c r="D216" s="604">
        <v>0</v>
      </c>
      <c r="F216" s="810">
        <v>0</v>
      </c>
      <c r="K216" s="588"/>
      <c r="N216" s="636"/>
    </row>
    <row r="217" spans="1:14">
      <c r="A217" s="559"/>
      <c r="B217" s="559"/>
      <c r="C217" s="398" t="s">
        <v>527</v>
      </c>
      <c r="D217" s="605">
        <v>0</v>
      </c>
      <c r="F217" s="605">
        <v>0</v>
      </c>
      <c r="K217" s="588"/>
      <c r="N217" s="636"/>
    </row>
    <row r="218" spans="1:14">
      <c r="B218" s="559"/>
      <c r="C218" s="398" t="s">
        <v>528</v>
      </c>
      <c r="D218" s="631">
        <f>+D216*D217</f>
        <v>0</v>
      </c>
      <c r="F218" s="631">
        <f>+F216*F217</f>
        <v>0</v>
      </c>
      <c r="K218" s="588"/>
      <c r="N218" s="636"/>
    </row>
    <row r="219" spans="1:14">
      <c r="A219" s="418" t="s">
        <v>578</v>
      </c>
      <c r="B219" s="559" t="s">
        <v>766</v>
      </c>
      <c r="K219" s="588"/>
      <c r="N219" s="636"/>
    </row>
    <row r="220" spans="1:14" ht="15.6" thickBot="1">
      <c r="A220" s="418" t="s">
        <v>248</v>
      </c>
      <c r="B220" s="600" t="s">
        <v>754</v>
      </c>
      <c r="C220" s="410"/>
      <c r="D220" s="410"/>
      <c r="E220" s="410"/>
      <c r="F220" s="410"/>
      <c r="G220" s="410"/>
      <c r="H220" s="410"/>
      <c r="I220" s="410"/>
      <c r="J220" s="410"/>
      <c r="K220" s="411"/>
      <c r="N220" s="636"/>
    </row>
    <row r="221" spans="1:14">
      <c r="N221" s="636"/>
    </row>
    <row r="222" spans="1:14">
      <c r="N222" s="636"/>
    </row>
    <row r="223" spans="1:14">
      <c r="N223" s="636"/>
    </row>
    <row r="224" spans="1:14">
      <c r="N224" s="636"/>
    </row>
    <row r="225" spans="14:14">
      <c r="N225" s="636"/>
    </row>
    <row r="226" spans="14:14">
      <c r="N226" s="636"/>
    </row>
    <row r="227" spans="14:14">
      <c r="N227" s="636"/>
    </row>
    <row r="228" spans="14:14">
      <c r="N228" s="636"/>
    </row>
    <row r="229" spans="14:14">
      <c r="N229" s="636"/>
    </row>
    <row r="230" spans="14:14">
      <c r="N230" s="636"/>
    </row>
    <row r="231" spans="14:14">
      <c r="N231" s="636"/>
    </row>
  </sheetData>
  <sheetProtection formatCells="0" formatColumns="0"/>
  <mergeCells count="41">
    <mergeCell ref="C205:K205"/>
    <mergeCell ref="C206:K206"/>
    <mergeCell ref="C207:K207"/>
    <mergeCell ref="C203:K203"/>
    <mergeCell ref="B213:K213"/>
    <mergeCell ref="C208:K208"/>
    <mergeCell ref="C209:K209"/>
    <mergeCell ref="C210:K210"/>
    <mergeCell ref="C211:K211"/>
    <mergeCell ref="B201:K201"/>
    <mergeCell ref="B200:K200"/>
    <mergeCell ref="B199:K199"/>
    <mergeCell ref="B192:K192"/>
    <mergeCell ref="C204:K204"/>
    <mergeCell ref="A6:I6"/>
    <mergeCell ref="A64:I64"/>
    <mergeCell ref="A65:I65"/>
    <mergeCell ref="K10:L10"/>
    <mergeCell ref="P10:Q10"/>
    <mergeCell ref="K12:L12"/>
    <mergeCell ref="F11:I11"/>
    <mergeCell ref="K11:N11"/>
    <mergeCell ref="P12:Q12"/>
    <mergeCell ref="P11:S11"/>
    <mergeCell ref="F12:G12"/>
    <mergeCell ref="K67:L67"/>
    <mergeCell ref="B194:K194"/>
    <mergeCell ref="P67:Q67"/>
    <mergeCell ref="P68:Q68"/>
    <mergeCell ref="A7:I7"/>
    <mergeCell ref="K68:N68"/>
    <mergeCell ref="K69:L69"/>
    <mergeCell ref="A181:K181"/>
    <mergeCell ref="A143:G143"/>
    <mergeCell ref="A142:G142"/>
    <mergeCell ref="F69:G69"/>
    <mergeCell ref="A182:K182"/>
    <mergeCell ref="B190:K190"/>
    <mergeCell ref="B189:K189"/>
    <mergeCell ref="B191:K191"/>
    <mergeCell ref="B193:K193"/>
  </mergeCells>
  <pageMargins left="0.5" right="0.5" top="0.75" bottom="0.75" header="0.5" footer="0.5"/>
  <pageSetup scale="38" fitToHeight="0" orientation="portrait" r:id="rId1"/>
  <headerFooter alignWithMargins="0"/>
  <rowBreaks count="2" manualBreakCount="2">
    <brk id="59" max="14" man="1"/>
    <brk id="13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108"/>
  <sheetViews>
    <sheetView topLeftCell="A70" zoomScale="90" zoomScaleNormal="90" zoomScaleSheetLayoutView="70" zoomScalePageLayoutView="60" workbookViewId="0">
      <selection activeCell="C102" sqref="C102:G103"/>
    </sheetView>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6640625" style="2" customWidth="1"/>
    <col min="24" max="24" width="14" style="2" bestFit="1" customWidth="1"/>
    <col min="25" max="25" width="15.5546875" style="2" customWidth="1"/>
    <col min="26" max="26" width="16" style="2" bestFit="1" customWidth="1"/>
    <col min="27" max="16384" width="11.44140625" style="2"/>
  </cols>
  <sheetData>
    <row r="1" spans="1:26" s="14" customFormat="1" ht="14.4">
      <c r="B1" s="17"/>
      <c r="C1" s="15"/>
      <c r="D1" s="15"/>
      <c r="E1" s="15"/>
      <c r="F1" s="15"/>
      <c r="G1" s="17"/>
      <c r="H1" s="17"/>
      <c r="I1" s="17"/>
      <c r="J1" s="17"/>
      <c r="K1" s="17"/>
      <c r="L1" s="17"/>
      <c r="M1" s="17"/>
      <c r="N1" s="17"/>
      <c r="O1" s="17"/>
      <c r="P1" s="17"/>
      <c r="Q1" s="18"/>
    </row>
    <row r="2" spans="1:26" ht="17.399999999999999">
      <c r="B2" s="930" t="str">
        <f>+'Appendix A'!A6</f>
        <v>Consolidated Edison Company of New York, Inc.</v>
      </c>
      <c r="C2" s="930"/>
      <c r="D2" s="930"/>
      <c r="E2" s="930"/>
      <c r="F2" s="930"/>
      <c r="G2" s="930"/>
      <c r="H2" s="930"/>
      <c r="I2" s="930"/>
      <c r="J2" s="930"/>
      <c r="K2" s="930"/>
      <c r="L2" s="930"/>
      <c r="M2" s="930"/>
      <c r="N2" s="930"/>
      <c r="O2" s="930"/>
      <c r="P2" s="611"/>
      <c r="Q2" s="611"/>
    </row>
    <row r="3" spans="1:26" ht="17.399999999999999">
      <c r="B3" s="931" t="s">
        <v>665</v>
      </c>
      <c r="C3" s="931"/>
      <c r="D3" s="931"/>
      <c r="E3" s="931"/>
      <c r="F3" s="931"/>
      <c r="G3" s="931"/>
      <c r="H3" s="931"/>
      <c r="I3" s="931"/>
      <c r="J3" s="931"/>
      <c r="K3" s="931"/>
      <c r="L3" s="931"/>
      <c r="M3" s="931"/>
      <c r="N3" s="931"/>
      <c r="O3" s="931"/>
      <c r="P3" s="612"/>
      <c r="Q3" s="612"/>
    </row>
    <row r="4" spans="1:26" ht="17.399999999999999">
      <c r="B4" s="932" t="str">
        <f>+'Appendix A'!K3</f>
        <v>Actual or Projected for the 12 Months Ended December ….</v>
      </c>
      <c r="C4" s="932"/>
      <c r="D4" s="932"/>
      <c r="E4" s="932"/>
      <c r="F4" s="932"/>
      <c r="G4" s="932"/>
      <c r="H4" s="932"/>
      <c r="I4" s="932"/>
      <c r="J4" s="932"/>
      <c r="K4" s="932"/>
      <c r="L4" s="932"/>
      <c r="M4" s="932"/>
      <c r="N4" s="932"/>
      <c r="O4" s="932"/>
      <c r="P4" s="612"/>
      <c r="Q4" s="612"/>
    </row>
    <row r="5" spans="1:26">
      <c r="B5" s="5"/>
      <c r="C5" s="5"/>
      <c r="D5" s="5"/>
      <c r="E5" s="5"/>
      <c r="F5" s="5"/>
      <c r="G5" s="5"/>
      <c r="H5" s="5"/>
      <c r="I5" s="5"/>
      <c r="J5" s="5"/>
      <c r="K5" s="5"/>
      <c r="L5" s="5"/>
      <c r="M5" s="5"/>
      <c r="N5" s="5"/>
      <c r="O5" s="5"/>
      <c r="P5" s="5"/>
      <c r="Q5" s="5"/>
    </row>
    <row r="6" spans="1:26">
      <c r="B6" s="19"/>
      <c r="C6" s="928" t="s">
        <v>375</v>
      </c>
      <c r="D6" s="928"/>
      <c r="E6" s="928"/>
      <c r="F6" s="928"/>
      <c r="G6" s="928"/>
      <c r="H6" s="928"/>
      <c r="I6" s="928"/>
      <c r="J6" s="928"/>
      <c r="K6" s="928"/>
      <c r="L6" s="928"/>
      <c r="M6" s="928"/>
      <c r="N6" s="928"/>
      <c r="O6" s="317"/>
      <c r="P6" s="317"/>
      <c r="Q6" s="19"/>
    </row>
    <row r="7" spans="1:26" ht="25.5" customHeight="1">
      <c r="B7" s="3" t="s">
        <v>69</v>
      </c>
      <c r="C7" s="3" t="s">
        <v>70</v>
      </c>
      <c r="D7" s="3" t="s">
        <v>71</v>
      </c>
      <c r="E7" s="3" t="s">
        <v>72</v>
      </c>
      <c r="F7" s="3" t="s">
        <v>73</v>
      </c>
      <c r="G7" s="3" t="s">
        <v>74</v>
      </c>
      <c r="H7" s="3" t="s">
        <v>75</v>
      </c>
      <c r="I7" s="3" t="s">
        <v>76</v>
      </c>
      <c r="J7" s="3" t="s">
        <v>93</v>
      </c>
      <c r="K7" s="3" t="s">
        <v>94</v>
      </c>
      <c r="L7" s="3" t="s">
        <v>98</v>
      </c>
      <c r="M7" s="3" t="s">
        <v>121</v>
      </c>
      <c r="N7" s="3" t="s">
        <v>195</v>
      </c>
      <c r="O7" s="3" t="s">
        <v>196</v>
      </c>
      <c r="P7" s="3" t="s">
        <v>197</v>
      </c>
      <c r="Q7" s="3" t="s">
        <v>198</v>
      </c>
      <c r="R7" s="3" t="s">
        <v>199</v>
      </c>
      <c r="S7" s="5" t="s">
        <v>500</v>
      </c>
      <c r="T7" s="5" t="s">
        <v>592</v>
      </c>
      <c r="U7" s="5"/>
      <c r="V7" s="5"/>
      <c r="W7" s="5"/>
      <c r="X7" s="5"/>
      <c r="Y7" s="5"/>
      <c r="Z7" s="5"/>
    </row>
    <row r="8" spans="1:26" ht="25.5" customHeight="1">
      <c r="B8" s="3"/>
      <c r="C8" s="933" t="s">
        <v>593</v>
      </c>
      <c r="D8" s="933"/>
      <c r="E8" s="933"/>
      <c r="F8" s="933"/>
      <c r="G8" s="933"/>
      <c r="H8" s="933"/>
      <c r="I8" s="926" t="s">
        <v>499</v>
      </c>
      <c r="J8" s="926"/>
      <c r="K8" s="926"/>
      <c r="L8" s="926"/>
      <c r="M8" s="926"/>
      <c r="N8" s="926"/>
      <c r="O8" s="926" t="s">
        <v>585</v>
      </c>
      <c r="P8" s="926"/>
      <c r="Q8" s="926"/>
      <c r="R8" s="926"/>
      <c r="S8" s="926"/>
      <c r="T8" s="926"/>
    </row>
    <row r="9" spans="1:26" s="5" customFormat="1">
      <c r="B9" s="3" t="s">
        <v>50</v>
      </c>
      <c r="C9" s="4" t="s">
        <v>482</v>
      </c>
      <c r="D9" s="4" t="s">
        <v>67</v>
      </c>
      <c r="E9" s="3" t="s">
        <v>15</v>
      </c>
      <c r="F9" s="4" t="s">
        <v>78</v>
      </c>
      <c r="G9" s="4" t="s">
        <v>487</v>
      </c>
      <c r="H9" s="3" t="s">
        <v>79</v>
      </c>
      <c r="I9" s="312" t="s">
        <v>365</v>
      </c>
      <c r="J9" s="312" t="s">
        <v>370</v>
      </c>
      <c r="K9" s="312" t="s">
        <v>371</v>
      </c>
      <c r="L9" s="312" t="s">
        <v>372</v>
      </c>
      <c r="M9" s="312"/>
      <c r="N9" s="4" t="s">
        <v>9</v>
      </c>
      <c r="O9" s="312" t="s">
        <v>365</v>
      </c>
      <c r="P9" s="312" t="s">
        <v>370</v>
      </c>
      <c r="Q9" s="312" t="s">
        <v>371</v>
      </c>
      <c r="R9" s="312" t="s">
        <v>372</v>
      </c>
      <c r="S9" s="312"/>
      <c r="T9" s="4" t="s">
        <v>9</v>
      </c>
    </row>
    <row r="10" spans="1:26" s="5" customFormat="1" ht="26.4">
      <c r="B10" s="27" t="s">
        <v>68</v>
      </c>
      <c r="C10" s="4" t="s">
        <v>483</v>
      </c>
      <c r="D10" s="4" t="s">
        <v>511</v>
      </c>
      <c r="E10" s="4" t="s">
        <v>484</v>
      </c>
      <c r="F10" s="4" t="s">
        <v>485</v>
      </c>
      <c r="G10" s="4" t="s">
        <v>486</v>
      </c>
      <c r="H10" s="3" t="s">
        <v>568</v>
      </c>
      <c r="I10" s="4" t="s">
        <v>484</v>
      </c>
      <c r="J10" s="4" t="s">
        <v>484</v>
      </c>
      <c r="K10" s="4" t="s">
        <v>484</v>
      </c>
      <c r="L10" s="4" t="s">
        <v>484</v>
      </c>
      <c r="M10" s="4" t="s">
        <v>484</v>
      </c>
      <c r="N10" s="36" t="str">
        <f>"Sum of Columns "&amp;I7&amp;" through "&amp;M7&amp;""</f>
        <v>Sum of Columns (h) through (l)</v>
      </c>
      <c r="O10" s="4" t="s">
        <v>484</v>
      </c>
      <c r="P10" s="4" t="s">
        <v>484</v>
      </c>
      <c r="Q10" s="4" t="s">
        <v>484</v>
      </c>
      <c r="R10" s="4" t="s">
        <v>484</v>
      </c>
      <c r="S10" s="4" t="s">
        <v>484</v>
      </c>
      <c r="T10" s="36" t="str">
        <f>"Sum of Columns "&amp;O7&amp;" through "&amp;S7&amp;""</f>
        <v>Sum of Columns (n) through (r)</v>
      </c>
    </row>
    <row r="11" spans="1:26" s="6" customFormat="1">
      <c r="B11" s="20" t="s">
        <v>507</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6" s="5" customFormat="1">
      <c r="A12" s="28">
        <v>1</v>
      </c>
      <c r="B12" s="632" t="s">
        <v>65</v>
      </c>
      <c r="C12" s="31">
        <v>0</v>
      </c>
      <c r="D12" s="32">
        <v>0</v>
      </c>
      <c r="E12" s="31">
        <v>0</v>
      </c>
      <c r="F12" s="31">
        <v>0</v>
      </c>
      <c r="G12" s="31">
        <v>0</v>
      </c>
      <c r="H12" s="33">
        <v>0</v>
      </c>
      <c r="I12" s="33">
        <v>0</v>
      </c>
      <c r="J12" s="33">
        <v>0</v>
      </c>
      <c r="K12" s="33">
        <v>0</v>
      </c>
      <c r="L12" s="33">
        <v>0</v>
      </c>
      <c r="M12" s="33"/>
      <c r="N12" s="314">
        <f>+SUM(I12:M12)</f>
        <v>0</v>
      </c>
      <c r="O12" s="33">
        <v>0</v>
      </c>
      <c r="P12" s="33">
        <v>0</v>
      </c>
      <c r="Q12" s="33">
        <v>0</v>
      </c>
      <c r="R12" s="33">
        <v>0</v>
      </c>
      <c r="S12" s="33"/>
      <c r="T12" s="314">
        <f>+SUM(O12:S12)</f>
        <v>0</v>
      </c>
    </row>
    <row r="13" spans="1:26">
      <c r="A13" s="6">
        <f>+A12+1</f>
        <v>2</v>
      </c>
      <c r="B13" s="632" t="s">
        <v>66</v>
      </c>
      <c r="C13" s="31">
        <v>0</v>
      </c>
      <c r="D13" s="32">
        <v>0</v>
      </c>
      <c r="E13" s="31">
        <v>0</v>
      </c>
      <c r="F13" s="31">
        <v>0</v>
      </c>
      <c r="G13" s="31">
        <v>0</v>
      </c>
      <c r="H13" s="33">
        <v>0</v>
      </c>
      <c r="I13" s="33">
        <v>0</v>
      </c>
      <c r="J13" s="33">
        <v>0</v>
      </c>
      <c r="K13" s="33">
        <v>0</v>
      </c>
      <c r="L13" s="33">
        <v>0</v>
      </c>
      <c r="M13" s="33"/>
      <c r="N13" s="314">
        <f t="shared" ref="N13:N25" si="0">+SUM(I13:M13)</f>
        <v>0</v>
      </c>
      <c r="O13" s="33">
        <v>0</v>
      </c>
      <c r="P13" s="33">
        <v>0</v>
      </c>
      <c r="Q13" s="33">
        <v>0</v>
      </c>
      <c r="R13" s="33">
        <v>0</v>
      </c>
      <c r="S13" s="33"/>
      <c r="T13" s="314">
        <f t="shared" ref="T13:T25" si="1">+SUM(O13:S13)</f>
        <v>0</v>
      </c>
    </row>
    <row r="14" spans="1:26">
      <c r="A14" s="6">
        <f t="shared" ref="A14:A25" si="2">+A13+1</f>
        <v>3</v>
      </c>
      <c r="B14" s="19" t="s">
        <v>52</v>
      </c>
      <c r="C14" s="31">
        <v>0</v>
      </c>
      <c r="D14" s="32">
        <v>0</v>
      </c>
      <c r="E14" s="31">
        <v>0</v>
      </c>
      <c r="F14" s="31">
        <v>0</v>
      </c>
      <c r="G14" s="31">
        <v>0</v>
      </c>
      <c r="H14" s="33">
        <v>0</v>
      </c>
      <c r="I14" s="33">
        <v>0</v>
      </c>
      <c r="J14" s="33">
        <v>0</v>
      </c>
      <c r="K14" s="33">
        <v>0</v>
      </c>
      <c r="L14" s="33">
        <v>0</v>
      </c>
      <c r="M14" s="33"/>
      <c r="N14" s="314">
        <f t="shared" si="0"/>
        <v>0</v>
      </c>
      <c r="O14" s="33">
        <v>0</v>
      </c>
      <c r="P14" s="33">
        <v>0</v>
      </c>
      <c r="Q14" s="33">
        <v>0</v>
      </c>
      <c r="R14" s="33">
        <v>0</v>
      </c>
      <c r="S14" s="33"/>
      <c r="T14" s="314">
        <f t="shared" si="1"/>
        <v>0</v>
      </c>
    </row>
    <row r="15" spans="1:26">
      <c r="A15" s="6">
        <f t="shared" si="2"/>
        <v>4</v>
      </c>
      <c r="B15" s="19" t="s">
        <v>53</v>
      </c>
      <c r="C15" s="31">
        <v>0</v>
      </c>
      <c r="D15" s="32">
        <v>0</v>
      </c>
      <c r="E15" s="31">
        <v>0</v>
      </c>
      <c r="F15" s="31">
        <v>0</v>
      </c>
      <c r="G15" s="31">
        <v>0</v>
      </c>
      <c r="H15" s="33">
        <v>0</v>
      </c>
      <c r="I15" s="33">
        <v>0</v>
      </c>
      <c r="J15" s="33">
        <v>0</v>
      </c>
      <c r="K15" s="33">
        <v>0</v>
      </c>
      <c r="L15" s="33">
        <v>0</v>
      </c>
      <c r="M15" s="33"/>
      <c r="N15" s="314">
        <f t="shared" si="0"/>
        <v>0</v>
      </c>
      <c r="O15" s="33">
        <v>0</v>
      </c>
      <c r="P15" s="33">
        <v>0</v>
      </c>
      <c r="Q15" s="33">
        <v>0</v>
      </c>
      <c r="R15" s="33">
        <v>0</v>
      </c>
      <c r="S15" s="33"/>
      <c r="T15" s="314">
        <f t="shared" si="1"/>
        <v>0</v>
      </c>
    </row>
    <row r="16" spans="1:26">
      <c r="A16" s="6">
        <f t="shared" si="2"/>
        <v>5</v>
      </c>
      <c r="B16" s="19" t="s">
        <v>54</v>
      </c>
      <c r="C16" s="31">
        <v>0</v>
      </c>
      <c r="D16" s="32">
        <v>0</v>
      </c>
      <c r="E16" s="31">
        <v>0</v>
      </c>
      <c r="F16" s="31">
        <v>0</v>
      </c>
      <c r="G16" s="31">
        <v>0</v>
      </c>
      <c r="H16" s="33">
        <v>0</v>
      </c>
      <c r="I16" s="33">
        <v>0</v>
      </c>
      <c r="J16" s="33">
        <v>0</v>
      </c>
      <c r="K16" s="33">
        <v>0</v>
      </c>
      <c r="L16" s="33">
        <v>0</v>
      </c>
      <c r="M16" s="33"/>
      <c r="N16" s="314">
        <f t="shared" si="0"/>
        <v>0</v>
      </c>
      <c r="O16" s="33">
        <v>0</v>
      </c>
      <c r="P16" s="33">
        <v>0</v>
      </c>
      <c r="Q16" s="33">
        <v>0</v>
      </c>
      <c r="R16" s="33">
        <v>0</v>
      </c>
      <c r="S16" s="33"/>
      <c r="T16" s="314">
        <f t="shared" si="1"/>
        <v>0</v>
      </c>
    </row>
    <row r="17" spans="1:23">
      <c r="A17" s="6">
        <f t="shared" si="2"/>
        <v>6</v>
      </c>
      <c r="B17" s="19" t="s">
        <v>51</v>
      </c>
      <c r="C17" s="31">
        <v>0</v>
      </c>
      <c r="D17" s="32">
        <v>0</v>
      </c>
      <c r="E17" s="31">
        <v>0</v>
      </c>
      <c r="F17" s="31">
        <v>0</v>
      </c>
      <c r="G17" s="31">
        <v>0</v>
      </c>
      <c r="H17" s="33">
        <v>0</v>
      </c>
      <c r="I17" s="33">
        <v>0</v>
      </c>
      <c r="J17" s="33">
        <v>0</v>
      </c>
      <c r="K17" s="33">
        <v>0</v>
      </c>
      <c r="L17" s="33">
        <v>0</v>
      </c>
      <c r="M17" s="33"/>
      <c r="N17" s="314">
        <f t="shared" si="0"/>
        <v>0</v>
      </c>
      <c r="O17" s="33">
        <v>0</v>
      </c>
      <c r="P17" s="33">
        <v>0</v>
      </c>
      <c r="Q17" s="33">
        <v>0</v>
      </c>
      <c r="R17" s="33">
        <v>0</v>
      </c>
      <c r="S17" s="33"/>
      <c r="T17" s="314">
        <f t="shared" si="1"/>
        <v>0</v>
      </c>
    </row>
    <row r="18" spans="1:23">
      <c r="A18" s="6">
        <f t="shared" si="2"/>
        <v>7</v>
      </c>
      <c r="B18" s="19" t="s">
        <v>55</v>
      </c>
      <c r="C18" s="31">
        <v>0</v>
      </c>
      <c r="D18" s="32">
        <v>0</v>
      </c>
      <c r="E18" s="31">
        <v>0</v>
      </c>
      <c r="F18" s="31">
        <v>0</v>
      </c>
      <c r="G18" s="31">
        <v>0</v>
      </c>
      <c r="H18" s="33">
        <v>0</v>
      </c>
      <c r="I18" s="33">
        <v>0</v>
      </c>
      <c r="J18" s="33">
        <v>0</v>
      </c>
      <c r="K18" s="33">
        <v>0</v>
      </c>
      <c r="L18" s="33">
        <v>0</v>
      </c>
      <c r="M18" s="33"/>
      <c r="N18" s="314">
        <f t="shared" si="0"/>
        <v>0</v>
      </c>
      <c r="O18" s="33">
        <v>0</v>
      </c>
      <c r="P18" s="33">
        <v>0</v>
      </c>
      <c r="Q18" s="33">
        <v>0</v>
      </c>
      <c r="R18" s="33">
        <v>0</v>
      </c>
      <c r="S18" s="33"/>
      <c r="T18" s="314">
        <f t="shared" si="1"/>
        <v>0</v>
      </c>
    </row>
    <row r="19" spans="1:23">
      <c r="A19" s="6">
        <f t="shared" si="2"/>
        <v>8</v>
      </c>
      <c r="B19" s="19" t="s">
        <v>56</v>
      </c>
      <c r="C19" s="31">
        <v>0</v>
      </c>
      <c r="D19" s="32">
        <v>0</v>
      </c>
      <c r="E19" s="31">
        <v>0</v>
      </c>
      <c r="F19" s="31">
        <v>0</v>
      </c>
      <c r="G19" s="31">
        <v>0</v>
      </c>
      <c r="H19" s="33">
        <v>0</v>
      </c>
      <c r="I19" s="33">
        <v>0</v>
      </c>
      <c r="J19" s="33">
        <v>0</v>
      </c>
      <c r="K19" s="33">
        <v>0</v>
      </c>
      <c r="L19" s="33">
        <v>0</v>
      </c>
      <c r="M19" s="33"/>
      <c r="N19" s="314">
        <f t="shared" si="0"/>
        <v>0</v>
      </c>
      <c r="O19" s="33">
        <v>0</v>
      </c>
      <c r="P19" s="33">
        <v>0</v>
      </c>
      <c r="Q19" s="33">
        <v>0</v>
      </c>
      <c r="R19" s="33">
        <v>0</v>
      </c>
      <c r="S19" s="33"/>
      <c r="T19" s="314">
        <f t="shared" si="1"/>
        <v>0</v>
      </c>
    </row>
    <row r="20" spans="1:23">
      <c r="A20" s="6">
        <f t="shared" si="2"/>
        <v>9</v>
      </c>
      <c r="B20" s="19" t="s">
        <v>57</v>
      </c>
      <c r="C20" s="31">
        <v>0</v>
      </c>
      <c r="D20" s="32">
        <v>0</v>
      </c>
      <c r="E20" s="31">
        <v>0</v>
      </c>
      <c r="F20" s="31">
        <v>0</v>
      </c>
      <c r="G20" s="31">
        <v>0</v>
      </c>
      <c r="H20" s="33">
        <v>0</v>
      </c>
      <c r="I20" s="33">
        <v>0</v>
      </c>
      <c r="J20" s="33">
        <v>0</v>
      </c>
      <c r="K20" s="33">
        <v>0</v>
      </c>
      <c r="L20" s="33">
        <v>0</v>
      </c>
      <c r="M20" s="33"/>
      <c r="N20" s="314">
        <f t="shared" si="0"/>
        <v>0</v>
      </c>
      <c r="O20" s="33">
        <v>0</v>
      </c>
      <c r="P20" s="33">
        <v>0</v>
      </c>
      <c r="Q20" s="33">
        <v>0</v>
      </c>
      <c r="R20" s="33">
        <v>0</v>
      </c>
      <c r="S20" s="33"/>
      <c r="T20" s="314">
        <f t="shared" si="1"/>
        <v>0</v>
      </c>
    </row>
    <row r="21" spans="1:23">
      <c r="A21" s="6">
        <f t="shared" si="2"/>
        <v>10</v>
      </c>
      <c r="B21" s="19" t="s">
        <v>58</v>
      </c>
      <c r="C21" s="31">
        <v>0</v>
      </c>
      <c r="D21" s="32">
        <v>0</v>
      </c>
      <c r="E21" s="31">
        <v>0</v>
      </c>
      <c r="F21" s="31">
        <v>0</v>
      </c>
      <c r="G21" s="31">
        <v>0</v>
      </c>
      <c r="H21" s="33">
        <v>0</v>
      </c>
      <c r="I21" s="33">
        <v>0</v>
      </c>
      <c r="J21" s="33">
        <v>0</v>
      </c>
      <c r="K21" s="33">
        <v>0</v>
      </c>
      <c r="L21" s="33">
        <v>0</v>
      </c>
      <c r="M21" s="33"/>
      <c r="N21" s="314">
        <f t="shared" si="0"/>
        <v>0</v>
      </c>
      <c r="O21" s="33">
        <v>0</v>
      </c>
      <c r="P21" s="33">
        <v>0</v>
      </c>
      <c r="Q21" s="33">
        <v>0</v>
      </c>
      <c r="R21" s="33">
        <v>0</v>
      </c>
      <c r="S21" s="33"/>
      <c r="T21" s="314">
        <f t="shared" si="1"/>
        <v>0</v>
      </c>
    </row>
    <row r="22" spans="1:23">
      <c r="A22" s="6">
        <f t="shared" si="2"/>
        <v>11</v>
      </c>
      <c r="B22" s="19" t="s">
        <v>59</v>
      </c>
      <c r="C22" s="31">
        <v>0</v>
      </c>
      <c r="D22" s="32">
        <v>0</v>
      </c>
      <c r="E22" s="31">
        <v>0</v>
      </c>
      <c r="F22" s="31">
        <v>0</v>
      </c>
      <c r="G22" s="31">
        <v>0</v>
      </c>
      <c r="H22" s="33">
        <v>0</v>
      </c>
      <c r="I22" s="33">
        <v>0</v>
      </c>
      <c r="J22" s="33">
        <v>0</v>
      </c>
      <c r="K22" s="33">
        <v>0</v>
      </c>
      <c r="L22" s="33">
        <v>0</v>
      </c>
      <c r="M22" s="33"/>
      <c r="N22" s="314">
        <f t="shared" si="0"/>
        <v>0</v>
      </c>
      <c r="O22" s="33">
        <v>0</v>
      </c>
      <c r="P22" s="33">
        <v>0</v>
      </c>
      <c r="Q22" s="33">
        <v>0</v>
      </c>
      <c r="R22" s="33">
        <v>0</v>
      </c>
      <c r="S22" s="33"/>
      <c r="T22" s="314">
        <f t="shared" si="1"/>
        <v>0</v>
      </c>
    </row>
    <row r="23" spans="1:23">
      <c r="A23" s="6">
        <f t="shared" si="2"/>
        <v>12</v>
      </c>
      <c r="B23" s="19" t="s">
        <v>60</v>
      </c>
      <c r="C23" s="31">
        <v>0</v>
      </c>
      <c r="D23" s="32">
        <v>0</v>
      </c>
      <c r="E23" s="31">
        <v>0</v>
      </c>
      <c r="F23" s="31">
        <v>0</v>
      </c>
      <c r="G23" s="31">
        <v>0</v>
      </c>
      <c r="H23" s="33">
        <v>0</v>
      </c>
      <c r="I23" s="33">
        <v>0</v>
      </c>
      <c r="J23" s="33">
        <v>0</v>
      </c>
      <c r="K23" s="33">
        <v>0</v>
      </c>
      <c r="L23" s="33">
        <v>0</v>
      </c>
      <c r="M23" s="33"/>
      <c r="N23" s="314">
        <f t="shared" si="0"/>
        <v>0</v>
      </c>
      <c r="O23" s="33">
        <v>0</v>
      </c>
      <c r="P23" s="33">
        <v>0</v>
      </c>
      <c r="Q23" s="33">
        <v>0</v>
      </c>
      <c r="R23" s="33">
        <v>0</v>
      </c>
      <c r="S23" s="33"/>
      <c r="T23" s="314">
        <f t="shared" si="1"/>
        <v>0</v>
      </c>
    </row>
    <row r="24" spans="1:23">
      <c r="A24" s="6">
        <f t="shared" si="2"/>
        <v>13</v>
      </c>
      <c r="B24" s="16" t="s">
        <v>62</v>
      </c>
      <c r="C24" s="31">
        <v>0</v>
      </c>
      <c r="D24" s="32">
        <v>0</v>
      </c>
      <c r="E24" s="31">
        <v>0</v>
      </c>
      <c r="F24" s="31">
        <v>0</v>
      </c>
      <c r="G24" s="31">
        <v>0</v>
      </c>
      <c r="H24" s="34">
        <v>0</v>
      </c>
      <c r="I24" s="34">
        <v>0</v>
      </c>
      <c r="J24" s="33">
        <v>0</v>
      </c>
      <c r="K24" s="34">
        <v>0</v>
      </c>
      <c r="L24" s="34">
        <v>0</v>
      </c>
      <c r="M24" s="34"/>
      <c r="N24" s="315">
        <f t="shared" si="0"/>
        <v>0</v>
      </c>
      <c r="O24" s="34">
        <v>0</v>
      </c>
      <c r="P24" s="33">
        <v>0</v>
      </c>
      <c r="Q24" s="34">
        <v>0</v>
      </c>
      <c r="R24" s="34">
        <v>0</v>
      </c>
      <c r="S24" s="34"/>
      <c r="T24" s="315">
        <f t="shared" si="1"/>
        <v>0</v>
      </c>
    </row>
    <row r="25" spans="1:23" ht="13.8" thickBot="1">
      <c r="A25" s="6">
        <f t="shared" si="2"/>
        <v>14</v>
      </c>
      <c r="B25" s="28" t="s">
        <v>77</v>
      </c>
      <c r="C25" s="25">
        <f t="shared" ref="C25:E25" si="3">SUM(C12:C24)/13</f>
        <v>0</v>
      </c>
      <c r="D25" s="25">
        <f t="shared" si="3"/>
        <v>0</v>
      </c>
      <c r="E25" s="25">
        <f t="shared" si="3"/>
        <v>0</v>
      </c>
      <c r="F25" s="23">
        <f>SUM(F12:F24)/13</f>
        <v>0</v>
      </c>
      <c r="G25" s="23">
        <f t="shared" ref="G25:H25" si="4">SUM(G12:G24)/13</f>
        <v>0</v>
      </c>
      <c r="H25" s="23">
        <f t="shared" si="4"/>
        <v>0</v>
      </c>
      <c r="I25" s="23">
        <f t="shared" ref="I25:M25" si="5">SUM(I12:I24)/13</f>
        <v>0</v>
      </c>
      <c r="J25" s="23">
        <f t="shared" si="5"/>
        <v>0</v>
      </c>
      <c r="K25" s="23">
        <f t="shared" si="5"/>
        <v>0</v>
      </c>
      <c r="L25" s="23">
        <f t="shared" si="5"/>
        <v>0</v>
      </c>
      <c r="M25" s="23">
        <f t="shared" si="5"/>
        <v>0</v>
      </c>
      <c r="N25" s="313">
        <f t="shared" si="0"/>
        <v>0</v>
      </c>
      <c r="O25" s="23">
        <f t="shared" ref="O25:S25" si="6">SUM(O12:O24)/13</f>
        <v>0</v>
      </c>
      <c r="P25" s="23">
        <f t="shared" si="6"/>
        <v>0</v>
      </c>
      <c r="Q25" s="23">
        <f t="shared" si="6"/>
        <v>0</v>
      </c>
      <c r="R25" s="23">
        <f t="shared" si="6"/>
        <v>0</v>
      </c>
      <c r="S25" s="23">
        <f t="shared" si="6"/>
        <v>0</v>
      </c>
      <c r="T25" s="313">
        <f t="shared" si="1"/>
        <v>0</v>
      </c>
    </row>
    <row r="26" spans="1:23" ht="26.25" customHeight="1" thickTop="1">
      <c r="B26" s="19"/>
      <c r="C26" s="929" t="s">
        <v>167</v>
      </c>
      <c r="D26" s="929"/>
      <c r="E26" s="929"/>
      <c r="F26" s="929"/>
      <c r="G26" s="929"/>
      <c r="H26" s="929"/>
      <c r="I26" s="929"/>
      <c r="J26" s="929"/>
      <c r="K26" s="929"/>
      <c r="L26" s="929"/>
      <c r="M26" s="929"/>
      <c r="N26" s="929"/>
      <c r="O26" s="7"/>
      <c r="P26" s="24"/>
      <c r="Q26" s="24"/>
    </row>
    <row r="27" spans="1:23" ht="15">
      <c r="C27" s="24"/>
      <c r="D27" s="7"/>
      <c r="E27" s="24"/>
      <c r="F27" s="24"/>
      <c r="G27" s="7"/>
      <c r="H27" s="7"/>
      <c r="I27" s="7"/>
      <c r="J27" s="7"/>
      <c r="K27" s="7"/>
      <c r="L27" s="7"/>
      <c r="M27" s="7"/>
      <c r="N27" s="7"/>
      <c r="O27" s="7"/>
      <c r="P27" s="24"/>
      <c r="Q27" s="24"/>
    </row>
    <row r="28" spans="1:23" ht="25.5" customHeight="1">
      <c r="C28" s="926" t="s">
        <v>61</v>
      </c>
      <c r="D28" s="926"/>
      <c r="E28" s="926"/>
      <c r="F28" s="926"/>
      <c r="G28" s="926"/>
      <c r="H28" s="926"/>
      <c r="I28" s="926"/>
      <c r="J28" s="926"/>
      <c r="K28" s="926"/>
      <c r="L28" s="926"/>
      <c r="M28" s="926"/>
      <c r="N28" s="926"/>
      <c r="O28" s="926"/>
      <c r="P28" s="926"/>
      <c r="Q28" s="926"/>
      <c r="R28" s="926"/>
      <c r="S28" s="926"/>
      <c r="T28" s="926"/>
    </row>
    <row r="29" spans="1:23" ht="25.5" customHeight="1">
      <c r="C29" s="633"/>
      <c r="D29" s="633"/>
      <c r="E29" s="633"/>
      <c r="F29" s="633"/>
      <c r="G29" s="633"/>
      <c r="H29" s="633"/>
      <c r="I29" s="927" t="str">
        <f>+I8</f>
        <v>Schedule 19 Projects</v>
      </c>
      <c r="J29" s="927"/>
      <c r="K29" s="927"/>
      <c r="L29" s="927"/>
      <c r="M29" s="927"/>
      <c r="N29" s="927"/>
      <c r="O29" s="927" t="s">
        <v>585</v>
      </c>
      <c r="P29" s="927"/>
      <c r="Q29" s="927"/>
      <c r="R29" s="927"/>
      <c r="S29" s="927"/>
      <c r="T29" s="927"/>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312" t="str">
        <f t="shared" si="7"/>
        <v>Project 1</v>
      </c>
      <c r="J30" s="312" t="str">
        <f t="shared" si="7"/>
        <v>Project 2</v>
      </c>
      <c r="K30" s="312" t="str">
        <f t="shared" si="7"/>
        <v>Project 3</v>
      </c>
      <c r="L30" s="312" t="str">
        <f t="shared" si="7"/>
        <v>Project 4</v>
      </c>
      <c r="M30" s="312"/>
      <c r="N30" s="4" t="str">
        <f t="shared" si="7"/>
        <v>Total</v>
      </c>
      <c r="O30" s="312" t="str">
        <f>+I30</f>
        <v>Project 1</v>
      </c>
      <c r="P30" s="312" t="str">
        <f>+J30</f>
        <v>Project 2</v>
      </c>
      <c r="Q30" s="312" t="str">
        <f>+K30</f>
        <v>Project 3</v>
      </c>
      <c r="R30" s="312" t="str">
        <f>+L30</f>
        <v>Project 4</v>
      </c>
      <c r="S30" s="312"/>
      <c r="T30" s="4" t="str">
        <f>+N30</f>
        <v>Total</v>
      </c>
      <c r="U30" s="7"/>
      <c r="V30" s="7"/>
      <c r="W30" s="7"/>
    </row>
    <row r="31" spans="1:23" ht="63.75" customHeight="1">
      <c r="B31" s="27" t="str">
        <f t="shared" ref="B31:B46" si="8">+B10</f>
        <v>FF1 Reference</v>
      </c>
      <c r="C31" s="4" t="str">
        <f>"200-201 l. 18d - Workpaper 1-RB Items Line "&amp;45&amp;", Col. "&amp;D7&amp;" - Col. "&amp;E7&amp;" - Col. "&amp;F7&amp;" - Col. "&amp;G7&amp;""</f>
        <v>200-201 l. 18d - Workpaper 1-RB Items Line 45, Col. (c) - Col. (d) - Col. (e) - Col. (f)</v>
      </c>
      <c r="D31" s="4" t="s">
        <v>488</v>
      </c>
      <c r="E31" s="3" t="s">
        <v>489</v>
      </c>
      <c r="F31" s="4" t="s">
        <v>490</v>
      </c>
      <c r="G31" s="3" t="s">
        <v>491</v>
      </c>
      <c r="H31" s="4" t="s">
        <v>441</v>
      </c>
      <c r="I31" s="3" t="s">
        <v>489</v>
      </c>
      <c r="J31" s="3" t="s">
        <v>489</v>
      </c>
      <c r="K31" s="3" t="s">
        <v>489</v>
      </c>
      <c r="L31" s="3" t="s">
        <v>489</v>
      </c>
      <c r="M31" s="3" t="s">
        <v>489</v>
      </c>
      <c r="N31" s="4" t="str">
        <f>"Sum of Columns "&amp;I7&amp;" through "&amp;M7&amp;""</f>
        <v>Sum of Columns (h) through (l)</v>
      </c>
      <c r="O31" s="3" t="s">
        <v>489</v>
      </c>
      <c r="P31" s="3" t="s">
        <v>489</v>
      </c>
      <c r="Q31" s="3" t="s">
        <v>489</v>
      </c>
      <c r="R31" s="3" t="s">
        <v>489</v>
      </c>
      <c r="S31" s="3" t="s">
        <v>489</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6" ht="15">
      <c r="A33" s="6">
        <f>+A25+1</f>
        <v>15</v>
      </c>
      <c r="B33" s="632" t="str">
        <f t="shared" si="8"/>
        <v>December '20</v>
      </c>
      <c r="C33" s="31">
        <v>0</v>
      </c>
      <c r="D33" s="35">
        <v>0</v>
      </c>
      <c r="E33" s="35">
        <v>0</v>
      </c>
      <c r="F33" s="31">
        <v>0</v>
      </c>
      <c r="G33" s="34">
        <v>0</v>
      </c>
      <c r="H33" s="31">
        <v>0</v>
      </c>
      <c r="I33" s="31">
        <v>0</v>
      </c>
      <c r="J33" s="31">
        <v>0</v>
      </c>
      <c r="K33" s="31">
        <v>0</v>
      </c>
      <c r="L33" s="31">
        <v>0</v>
      </c>
      <c r="M33" s="31"/>
      <c r="N33" s="31">
        <f>+SUM(I33:M33)</f>
        <v>0</v>
      </c>
      <c r="O33" s="31">
        <v>0</v>
      </c>
      <c r="P33" s="31">
        <v>0</v>
      </c>
      <c r="Q33" s="31">
        <v>0</v>
      </c>
      <c r="R33" s="31">
        <v>0</v>
      </c>
      <c r="S33" s="31"/>
      <c r="T33" s="31">
        <f>+SUM(O33:S33)</f>
        <v>0</v>
      </c>
      <c r="U33" s="7"/>
      <c r="V33" s="7"/>
      <c r="W33" s="7"/>
    </row>
    <row r="34" spans="1:26" ht="15">
      <c r="A34" s="6">
        <f>+A33+1</f>
        <v>16</v>
      </c>
      <c r="B34" s="632" t="str">
        <f t="shared" si="8"/>
        <v>January '21</v>
      </c>
      <c r="C34" s="31">
        <v>0</v>
      </c>
      <c r="D34" s="35">
        <v>0</v>
      </c>
      <c r="E34" s="35">
        <v>0</v>
      </c>
      <c r="F34" s="31">
        <v>0</v>
      </c>
      <c r="G34" s="34">
        <v>0</v>
      </c>
      <c r="H34" s="31">
        <v>0</v>
      </c>
      <c r="I34" s="31">
        <v>0</v>
      </c>
      <c r="J34" s="31">
        <v>0</v>
      </c>
      <c r="K34" s="31">
        <v>0</v>
      </c>
      <c r="L34" s="31">
        <v>0</v>
      </c>
      <c r="M34" s="31"/>
      <c r="N34" s="31">
        <f t="shared" ref="N34:N45" si="9">+SUM(I34:M34)</f>
        <v>0</v>
      </c>
      <c r="O34" s="31">
        <v>0</v>
      </c>
      <c r="P34" s="31">
        <v>0</v>
      </c>
      <c r="Q34" s="31">
        <v>0</v>
      </c>
      <c r="R34" s="31">
        <v>0</v>
      </c>
      <c r="S34" s="31"/>
      <c r="T34" s="31">
        <f t="shared" ref="T34:T45" si="10">+SUM(O34:S34)</f>
        <v>0</v>
      </c>
      <c r="U34" s="7"/>
      <c r="V34" s="7"/>
      <c r="W34" s="7"/>
    </row>
    <row r="35" spans="1:26" ht="15">
      <c r="A35" s="6">
        <f t="shared" ref="A35:A46" si="11">+A34+1</f>
        <v>17</v>
      </c>
      <c r="B35" s="16" t="str">
        <f t="shared" si="8"/>
        <v>February</v>
      </c>
      <c r="C35" s="31">
        <v>0</v>
      </c>
      <c r="D35" s="35">
        <v>0</v>
      </c>
      <c r="E35" s="35">
        <v>0</v>
      </c>
      <c r="F35" s="31">
        <v>0</v>
      </c>
      <c r="G35" s="34">
        <v>0</v>
      </c>
      <c r="H35" s="31">
        <v>0</v>
      </c>
      <c r="I35" s="31">
        <v>0</v>
      </c>
      <c r="J35" s="31">
        <v>0</v>
      </c>
      <c r="K35" s="31">
        <v>0</v>
      </c>
      <c r="L35" s="31">
        <v>0</v>
      </c>
      <c r="M35" s="31"/>
      <c r="N35" s="31">
        <f t="shared" si="9"/>
        <v>0</v>
      </c>
      <c r="O35" s="31">
        <v>0</v>
      </c>
      <c r="P35" s="31">
        <v>0</v>
      </c>
      <c r="Q35" s="31">
        <v>0</v>
      </c>
      <c r="R35" s="31">
        <v>0</v>
      </c>
      <c r="S35" s="31"/>
      <c r="T35" s="31">
        <f t="shared" si="10"/>
        <v>0</v>
      </c>
      <c r="U35" s="7"/>
      <c r="V35" s="7"/>
      <c r="W35" s="7"/>
    </row>
    <row r="36" spans="1:26" ht="15">
      <c r="A36" s="6">
        <f t="shared" si="11"/>
        <v>18</v>
      </c>
      <c r="B36" s="16" t="str">
        <f t="shared" si="8"/>
        <v xml:space="preserve">March </v>
      </c>
      <c r="C36" s="31">
        <v>0</v>
      </c>
      <c r="D36" s="35">
        <v>0</v>
      </c>
      <c r="E36" s="35">
        <v>0</v>
      </c>
      <c r="F36" s="31">
        <v>0</v>
      </c>
      <c r="G36" s="34">
        <v>0</v>
      </c>
      <c r="H36" s="31">
        <v>0</v>
      </c>
      <c r="I36" s="31">
        <v>0</v>
      </c>
      <c r="J36" s="31">
        <v>0</v>
      </c>
      <c r="K36" s="31">
        <v>0</v>
      </c>
      <c r="L36" s="31">
        <v>0</v>
      </c>
      <c r="M36" s="31"/>
      <c r="N36" s="31">
        <f t="shared" si="9"/>
        <v>0</v>
      </c>
      <c r="O36" s="31">
        <v>0</v>
      </c>
      <c r="P36" s="31">
        <v>0</v>
      </c>
      <c r="Q36" s="31">
        <v>0</v>
      </c>
      <c r="R36" s="31">
        <v>0</v>
      </c>
      <c r="S36" s="31"/>
      <c r="T36" s="31">
        <f t="shared" si="10"/>
        <v>0</v>
      </c>
      <c r="U36" s="7"/>
      <c r="V36" s="7"/>
      <c r="W36" s="7"/>
    </row>
    <row r="37" spans="1:26" ht="15">
      <c r="A37" s="6">
        <f t="shared" si="11"/>
        <v>19</v>
      </c>
      <c r="B37" s="16" t="str">
        <f t="shared" si="8"/>
        <v>April</v>
      </c>
      <c r="C37" s="31">
        <v>0</v>
      </c>
      <c r="D37" s="35">
        <v>0</v>
      </c>
      <c r="E37" s="35">
        <v>0</v>
      </c>
      <c r="F37" s="31">
        <v>0</v>
      </c>
      <c r="G37" s="34">
        <v>0</v>
      </c>
      <c r="H37" s="31">
        <v>0</v>
      </c>
      <c r="I37" s="31">
        <v>0</v>
      </c>
      <c r="J37" s="31">
        <v>0</v>
      </c>
      <c r="K37" s="31">
        <v>0</v>
      </c>
      <c r="L37" s="31">
        <v>0</v>
      </c>
      <c r="M37" s="31"/>
      <c r="N37" s="31">
        <f t="shared" si="9"/>
        <v>0</v>
      </c>
      <c r="O37" s="31">
        <v>0</v>
      </c>
      <c r="P37" s="31">
        <v>0</v>
      </c>
      <c r="Q37" s="31">
        <v>0</v>
      </c>
      <c r="R37" s="31">
        <v>0</v>
      </c>
      <c r="S37" s="31"/>
      <c r="T37" s="31">
        <f t="shared" si="10"/>
        <v>0</v>
      </c>
      <c r="U37" s="7"/>
      <c r="V37" s="7"/>
      <c r="W37" s="7"/>
    </row>
    <row r="38" spans="1:26" ht="15">
      <c r="A38" s="6">
        <f t="shared" si="11"/>
        <v>20</v>
      </c>
      <c r="B38" s="16" t="str">
        <f t="shared" si="8"/>
        <v>May</v>
      </c>
      <c r="C38" s="31">
        <v>0</v>
      </c>
      <c r="D38" s="35">
        <v>0</v>
      </c>
      <c r="E38" s="35">
        <v>0</v>
      </c>
      <c r="F38" s="31">
        <v>0</v>
      </c>
      <c r="G38" s="34">
        <v>0</v>
      </c>
      <c r="H38" s="31">
        <v>0</v>
      </c>
      <c r="I38" s="31">
        <v>0</v>
      </c>
      <c r="J38" s="31">
        <v>0</v>
      </c>
      <c r="K38" s="31">
        <v>0</v>
      </c>
      <c r="L38" s="31">
        <v>0</v>
      </c>
      <c r="M38" s="31"/>
      <c r="N38" s="31">
        <f t="shared" si="9"/>
        <v>0</v>
      </c>
      <c r="O38" s="31">
        <v>0</v>
      </c>
      <c r="P38" s="31">
        <v>0</v>
      </c>
      <c r="Q38" s="31">
        <v>0</v>
      </c>
      <c r="R38" s="31">
        <v>0</v>
      </c>
      <c r="S38" s="31"/>
      <c r="T38" s="31">
        <f t="shared" si="10"/>
        <v>0</v>
      </c>
      <c r="U38" s="7"/>
      <c r="V38" s="7"/>
      <c r="W38" s="7"/>
    </row>
    <row r="39" spans="1:26" ht="15">
      <c r="A39" s="6">
        <f t="shared" si="11"/>
        <v>21</v>
      </c>
      <c r="B39" s="16" t="str">
        <f t="shared" si="8"/>
        <v>June</v>
      </c>
      <c r="C39" s="31">
        <v>0</v>
      </c>
      <c r="D39" s="35">
        <v>0</v>
      </c>
      <c r="E39" s="35">
        <v>0</v>
      </c>
      <c r="F39" s="31">
        <v>0</v>
      </c>
      <c r="G39" s="34">
        <v>0</v>
      </c>
      <c r="H39" s="31">
        <v>0</v>
      </c>
      <c r="I39" s="31">
        <v>0</v>
      </c>
      <c r="J39" s="31">
        <v>0</v>
      </c>
      <c r="K39" s="31">
        <v>0</v>
      </c>
      <c r="L39" s="31">
        <v>0</v>
      </c>
      <c r="M39" s="31"/>
      <c r="N39" s="31">
        <f t="shared" si="9"/>
        <v>0</v>
      </c>
      <c r="O39" s="31">
        <v>0</v>
      </c>
      <c r="P39" s="31">
        <v>0</v>
      </c>
      <c r="Q39" s="31">
        <v>0</v>
      </c>
      <c r="R39" s="31">
        <v>0</v>
      </c>
      <c r="S39" s="31"/>
      <c r="T39" s="31">
        <f t="shared" si="10"/>
        <v>0</v>
      </c>
      <c r="U39" s="7"/>
      <c r="V39" s="7"/>
      <c r="W39" s="7"/>
    </row>
    <row r="40" spans="1:26" ht="15">
      <c r="A40" s="6">
        <f t="shared" si="11"/>
        <v>22</v>
      </c>
      <c r="B40" s="16" t="str">
        <f t="shared" si="8"/>
        <v>July</v>
      </c>
      <c r="C40" s="31">
        <v>0</v>
      </c>
      <c r="D40" s="35">
        <v>0</v>
      </c>
      <c r="E40" s="35">
        <v>0</v>
      </c>
      <c r="F40" s="31">
        <v>0</v>
      </c>
      <c r="G40" s="34">
        <v>0</v>
      </c>
      <c r="H40" s="31">
        <v>0</v>
      </c>
      <c r="I40" s="31">
        <v>0</v>
      </c>
      <c r="J40" s="31">
        <v>0</v>
      </c>
      <c r="K40" s="31">
        <v>0</v>
      </c>
      <c r="L40" s="31">
        <v>0</v>
      </c>
      <c r="M40" s="31"/>
      <c r="N40" s="31">
        <f t="shared" si="9"/>
        <v>0</v>
      </c>
      <c r="O40" s="31">
        <v>0</v>
      </c>
      <c r="P40" s="31">
        <v>0</v>
      </c>
      <c r="Q40" s="31">
        <v>0</v>
      </c>
      <c r="R40" s="31">
        <v>0</v>
      </c>
      <c r="S40" s="31"/>
      <c r="T40" s="31">
        <f t="shared" si="10"/>
        <v>0</v>
      </c>
      <c r="U40" s="7"/>
      <c r="V40" s="7"/>
      <c r="W40" s="7"/>
    </row>
    <row r="41" spans="1:26" ht="15">
      <c r="A41" s="6">
        <f t="shared" si="11"/>
        <v>23</v>
      </c>
      <c r="B41" s="16" t="str">
        <f t="shared" si="8"/>
        <v xml:space="preserve">August </v>
      </c>
      <c r="C41" s="31">
        <v>0</v>
      </c>
      <c r="D41" s="35">
        <v>0</v>
      </c>
      <c r="E41" s="35">
        <v>0</v>
      </c>
      <c r="F41" s="31">
        <v>0</v>
      </c>
      <c r="G41" s="34">
        <v>0</v>
      </c>
      <c r="H41" s="31">
        <v>0</v>
      </c>
      <c r="I41" s="31">
        <v>0</v>
      </c>
      <c r="J41" s="31">
        <v>0</v>
      </c>
      <c r="K41" s="31">
        <v>0</v>
      </c>
      <c r="L41" s="31">
        <v>0</v>
      </c>
      <c r="M41" s="31"/>
      <c r="N41" s="31">
        <f t="shared" si="9"/>
        <v>0</v>
      </c>
      <c r="O41" s="31">
        <v>0</v>
      </c>
      <c r="P41" s="31">
        <v>0</v>
      </c>
      <c r="Q41" s="31">
        <v>0</v>
      </c>
      <c r="R41" s="31">
        <v>0</v>
      </c>
      <c r="S41" s="31"/>
      <c r="T41" s="31">
        <f t="shared" si="10"/>
        <v>0</v>
      </c>
      <c r="U41" s="7"/>
      <c r="V41" s="7"/>
      <c r="W41" s="7"/>
    </row>
    <row r="42" spans="1:26" ht="15">
      <c r="A42" s="6">
        <f t="shared" si="11"/>
        <v>24</v>
      </c>
      <c r="B42" s="16" t="str">
        <f t="shared" si="8"/>
        <v>September</v>
      </c>
      <c r="C42" s="31">
        <v>0</v>
      </c>
      <c r="D42" s="35">
        <v>0</v>
      </c>
      <c r="E42" s="35">
        <v>0</v>
      </c>
      <c r="F42" s="31">
        <v>0</v>
      </c>
      <c r="G42" s="34">
        <v>0</v>
      </c>
      <c r="H42" s="31">
        <v>0</v>
      </c>
      <c r="I42" s="31">
        <v>0</v>
      </c>
      <c r="J42" s="31">
        <v>0</v>
      </c>
      <c r="K42" s="31">
        <v>0</v>
      </c>
      <c r="L42" s="31">
        <v>0</v>
      </c>
      <c r="M42" s="31"/>
      <c r="N42" s="31">
        <f t="shared" si="9"/>
        <v>0</v>
      </c>
      <c r="O42" s="31">
        <v>0</v>
      </c>
      <c r="P42" s="31">
        <v>0</v>
      </c>
      <c r="Q42" s="31">
        <v>0</v>
      </c>
      <c r="R42" s="31">
        <v>0</v>
      </c>
      <c r="S42" s="31"/>
      <c r="T42" s="31">
        <f t="shared" si="10"/>
        <v>0</v>
      </c>
      <c r="U42" s="7"/>
      <c r="V42" s="7"/>
      <c r="W42" s="7"/>
    </row>
    <row r="43" spans="1:26" ht="15">
      <c r="A43" s="6">
        <f t="shared" si="11"/>
        <v>25</v>
      </c>
      <c r="B43" s="16" t="str">
        <f t="shared" si="8"/>
        <v>October</v>
      </c>
      <c r="C43" s="31">
        <v>0</v>
      </c>
      <c r="D43" s="35">
        <v>0</v>
      </c>
      <c r="E43" s="35">
        <v>0</v>
      </c>
      <c r="F43" s="31">
        <v>0</v>
      </c>
      <c r="G43" s="34">
        <v>0</v>
      </c>
      <c r="H43" s="31">
        <v>0</v>
      </c>
      <c r="I43" s="31">
        <v>0</v>
      </c>
      <c r="J43" s="31">
        <v>0</v>
      </c>
      <c r="K43" s="31">
        <v>0</v>
      </c>
      <c r="L43" s="31">
        <v>0</v>
      </c>
      <c r="M43" s="31"/>
      <c r="N43" s="31">
        <f t="shared" si="9"/>
        <v>0</v>
      </c>
      <c r="O43" s="31">
        <v>0</v>
      </c>
      <c r="P43" s="31">
        <v>0</v>
      </c>
      <c r="Q43" s="31">
        <v>0</v>
      </c>
      <c r="R43" s="31">
        <v>0</v>
      </c>
      <c r="S43" s="31"/>
      <c r="T43" s="31">
        <f t="shared" si="10"/>
        <v>0</v>
      </c>
      <c r="U43" s="7"/>
      <c r="V43" s="7"/>
      <c r="W43" s="7"/>
    </row>
    <row r="44" spans="1:26" ht="15">
      <c r="A44" s="6">
        <f t="shared" si="11"/>
        <v>26</v>
      </c>
      <c r="B44" s="16" t="str">
        <f t="shared" si="8"/>
        <v>November</v>
      </c>
      <c r="C44" s="31">
        <v>0</v>
      </c>
      <c r="D44" s="35">
        <v>0</v>
      </c>
      <c r="E44" s="35">
        <v>0</v>
      </c>
      <c r="F44" s="31">
        <v>0</v>
      </c>
      <c r="G44" s="34">
        <v>0</v>
      </c>
      <c r="H44" s="31">
        <v>0</v>
      </c>
      <c r="I44" s="31">
        <v>0</v>
      </c>
      <c r="J44" s="31">
        <v>0</v>
      </c>
      <c r="K44" s="31">
        <v>0</v>
      </c>
      <c r="L44" s="31">
        <v>0</v>
      </c>
      <c r="M44" s="31"/>
      <c r="N44" s="31">
        <f t="shared" si="9"/>
        <v>0</v>
      </c>
      <c r="O44" s="31">
        <v>0</v>
      </c>
      <c r="P44" s="31">
        <v>0</v>
      </c>
      <c r="Q44" s="31">
        <v>0</v>
      </c>
      <c r="R44" s="31">
        <v>0</v>
      </c>
      <c r="S44" s="31"/>
      <c r="T44" s="31">
        <f t="shared" si="10"/>
        <v>0</v>
      </c>
      <c r="U44" s="7"/>
      <c r="V44" s="7"/>
      <c r="W44" s="7"/>
    </row>
    <row r="45" spans="1:26" ht="15">
      <c r="A45" s="6">
        <f t="shared" si="11"/>
        <v>27</v>
      </c>
      <c r="B45" s="16" t="str">
        <f t="shared" si="8"/>
        <v>December '21</v>
      </c>
      <c r="C45" s="31">
        <v>0</v>
      </c>
      <c r="D45" s="35">
        <v>0</v>
      </c>
      <c r="E45" s="35">
        <v>0</v>
      </c>
      <c r="F45" s="31">
        <v>0</v>
      </c>
      <c r="G45" s="34">
        <v>0</v>
      </c>
      <c r="H45" s="31">
        <v>0</v>
      </c>
      <c r="I45" s="31">
        <v>0</v>
      </c>
      <c r="J45" s="31">
        <v>0</v>
      </c>
      <c r="K45" s="31">
        <v>0</v>
      </c>
      <c r="L45" s="31">
        <v>0</v>
      </c>
      <c r="M45" s="31"/>
      <c r="N45" s="31">
        <f t="shared" si="9"/>
        <v>0</v>
      </c>
      <c r="O45" s="31">
        <v>0</v>
      </c>
      <c r="P45" s="31">
        <v>0</v>
      </c>
      <c r="Q45" s="31">
        <v>0</v>
      </c>
      <c r="R45" s="31">
        <v>0</v>
      </c>
      <c r="S45" s="31"/>
      <c r="T45" s="31">
        <f t="shared" si="10"/>
        <v>0</v>
      </c>
      <c r="U45" s="7"/>
      <c r="V45" s="7"/>
      <c r="W45" s="7"/>
    </row>
    <row r="46" spans="1:26" ht="15.6" thickBot="1">
      <c r="A46" s="6">
        <f t="shared" si="11"/>
        <v>28</v>
      </c>
      <c r="B46" s="28" t="str">
        <f t="shared" si="8"/>
        <v>Average</v>
      </c>
      <c r="C46" s="23">
        <f t="shared" ref="C46:N46" si="12">SUM(C33:C45)/13</f>
        <v>0</v>
      </c>
      <c r="D46" s="26">
        <f t="shared" si="12"/>
        <v>0</v>
      </c>
      <c r="E46" s="23">
        <f t="shared" si="12"/>
        <v>0</v>
      </c>
      <c r="F46" s="23">
        <f t="shared" si="12"/>
        <v>0</v>
      </c>
      <c r="G46" s="23">
        <f t="shared" si="12"/>
        <v>0</v>
      </c>
      <c r="H46" s="23">
        <f t="shared" si="12"/>
        <v>0</v>
      </c>
      <c r="I46" s="23">
        <f t="shared" si="12"/>
        <v>0</v>
      </c>
      <c r="J46" s="23">
        <f t="shared" si="12"/>
        <v>0</v>
      </c>
      <c r="K46" s="23">
        <f t="shared" si="12"/>
        <v>0</v>
      </c>
      <c r="L46" s="23">
        <f t="shared" si="12"/>
        <v>0</v>
      </c>
      <c r="M46" s="23">
        <f t="shared" si="12"/>
        <v>0</v>
      </c>
      <c r="N46" s="23">
        <f t="shared" si="12"/>
        <v>0</v>
      </c>
      <c r="O46" s="23">
        <f t="shared" ref="O46:T46" si="13">SUM(O33:O45)/13</f>
        <v>0</v>
      </c>
      <c r="P46" s="23">
        <f t="shared" si="13"/>
        <v>0</v>
      </c>
      <c r="Q46" s="23">
        <f t="shared" si="13"/>
        <v>0</v>
      </c>
      <c r="R46" s="23">
        <f t="shared" si="13"/>
        <v>0</v>
      </c>
      <c r="S46" s="23">
        <f t="shared" si="13"/>
        <v>0</v>
      </c>
      <c r="T46" s="23">
        <f t="shared" si="13"/>
        <v>0</v>
      </c>
      <c r="U46" s="7"/>
      <c r="V46" s="7"/>
      <c r="W46" s="7"/>
    </row>
    <row r="47" spans="1:26" ht="13.8" thickTop="1"/>
    <row r="48" spans="1:26">
      <c r="C48" s="928" t="s">
        <v>347</v>
      </c>
      <c r="D48" s="928"/>
      <c r="E48" s="928"/>
      <c r="F48" s="928"/>
      <c r="G48" s="928"/>
      <c r="H48" s="928"/>
      <c r="I48" s="928"/>
      <c r="J48" s="928"/>
      <c r="K48" s="317"/>
      <c r="L48" s="317"/>
      <c r="M48" s="317"/>
      <c r="N48" s="317"/>
      <c r="O48" s="317"/>
      <c r="P48" s="317"/>
      <c r="Q48" s="317"/>
      <c r="R48" s="317"/>
      <c r="S48" s="317"/>
      <c r="T48" s="317"/>
      <c r="U48" s="317"/>
      <c r="V48" s="317"/>
      <c r="W48" s="317"/>
      <c r="X48" s="317"/>
      <c r="Y48" s="317"/>
      <c r="Z48" s="317"/>
    </row>
    <row r="50" spans="1:10">
      <c r="H50" s="927" t="s">
        <v>81</v>
      </c>
      <c r="I50" s="927"/>
      <c r="J50" s="927"/>
    </row>
    <row r="51" spans="1:10" ht="52.8">
      <c r="B51" s="5" t="str">
        <f t="shared" ref="B51:B67" si="14">+B30</f>
        <v>Month</v>
      </c>
      <c r="C51" s="4" t="s">
        <v>545</v>
      </c>
      <c r="D51" s="4" t="s">
        <v>596</v>
      </c>
      <c r="E51" s="4" t="s">
        <v>83</v>
      </c>
      <c r="F51" s="4" t="s">
        <v>84</v>
      </c>
      <c r="G51" s="3" t="s">
        <v>85</v>
      </c>
      <c r="H51" s="36" t="s">
        <v>92</v>
      </c>
      <c r="I51" s="36" t="s">
        <v>342</v>
      </c>
      <c r="J51" s="5" t="s">
        <v>9</v>
      </c>
    </row>
    <row r="52" spans="1:10" ht="34.5" customHeight="1">
      <c r="B52" s="28" t="str">
        <f t="shared" si="14"/>
        <v>FF1 Reference</v>
      </c>
      <c r="C52" s="4" t="s">
        <v>492</v>
      </c>
      <c r="D52" s="312" t="s">
        <v>492</v>
      </c>
      <c r="E52" s="4" t="s">
        <v>493</v>
      </c>
      <c r="F52" s="4" t="s">
        <v>494</v>
      </c>
      <c r="G52" s="3" t="s">
        <v>495</v>
      </c>
      <c r="H52" s="36" t="s">
        <v>496</v>
      </c>
      <c r="I52" s="36" t="str">
        <f>"Line "&amp;A75&amp;" to Line "&amp;A88&amp;""</f>
        <v>Line 43 to Line 56</v>
      </c>
      <c r="J52" s="4" t="str">
        <f>"Sum of Columns "&amp;H7&amp;" + "&amp;I7&amp;""</f>
        <v>Sum of Columns (g) + (h)</v>
      </c>
    </row>
    <row r="53" spans="1:10">
      <c r="B53" s="30" t="str">
        <f t="shared" si="14"/>
        <v>Appendix A line #</v>
      </c>
      <c r="C53" s="21">
        <f>+'Appendix A'!A26</f>
        <v>11</v>
      </c>
      <c r="D53" s="21">
        <f>+C53</f>
        <v>11</v>
      </c>
      <c r="E53" s="21">
        <f>+'Appendix A'!A50</f>
        <v>28</v>
      </c>
      <c r="F53" s="21">
        <f>+'Appendix A'!A51</f>
        <v>29</v>
      </c>
      <c r="G53" s="29">
        <f>+'Appendix A'!A52</f>
        <v>30</v>
      </c>
      <c r="H53" s="37"/>
      <c r="I53" s="37"/>
      <c r="J53" s="29">
        <f>+'Appendix A'!A53</f>
        <v>31</v>
      </c>
    </row>
    <row r="54" spans="1:10">
      <c r="A54" s="6">
        <f>+A46+1</f>
        <v>29</v>
      </c>
      <c r="B54" s="316" t="str">
        <f t="shared" si="14"/>
        <v>December '20</v>
      </c>
      <c r="C54" s="31">
        <v>0</v>
      </c>
      <c r="D54" s="31">
        <v>0</v>
      </c>
      <c r="E54" s="31">
        <v>0</v>
      </c>
      <c r="F54" s="31">
        <v>0</v>
      </c>
      <c r="G54" s="34">
        <v>0</v>
      </c>
      <c r="H54" s="34">
        <v>0</v>
      </c>
      <c r="I54" s="620">
        <f>+F75</f>
        <v>0</v>
      </c>
      <c r="J54" s="38">
        <f>+H54+I54</f>
        <v>0</v>
      </c>
    </row>
    <row r="55" spans="1:10">
      <c r="A55" s="6">
        <f>+A54+1</f>
        <v>30</v>
      </c>
      <c r="B55" s="316" t="str">
        <f t="shared" si="14"/>
        <v>January '21</v>
      </c>
      <c r="C55" s="31">
        <v>0</v>
      </c>
      <c r="D55" s="31">
        <v>0</v>
      </c>
      <c r="E55" s="31">
        <v>0</v>
      </c>
      <c r="F55" s="31">
        <v>0</v>
      </c>
      <c r="G55" s="34">
        <v>0</v>
      </c>
      <c r="H55" s="34">
        <v>0</v>
      </c>
      <c r="I55" s="620">
        <f t="shared" ref="I55:I66" si="15">+F76</f>
        <v>0</v>
      </c>
      <c r="J55" s="38">
        <f t="shared" ref="J55:J66" si="16">+H55+I55</f>
        <v>0</v>
      </c>
    </row>
    <row r="56" spans="1:10">
      <c r="A56" s="6">
        <f t="shared" ref="A56:A67" si="17">+A55+1</f>
        <v>31</v>
      </c>
      <c r="B56" s="2" t="str">
        <f t="shared" si="14"/>
        <v>February</v>
      </c>
      <c r="C56" s="31">
        <v>0</v>
      </c>
      <c r="D56" s="31">
        <v>0</v>
      </c>
      <c r="E56" s="31">
        <v>0</v>
      </c>
      <c r="F56" s="31">
        <v>0</v>
      </c>
      <c r="G56" s="34">
        <v>0</v>
      </c>
      <c r="H56" s="34">
        <v>0</v>
      </c>
      <c r="I56" s="620">
        <f t="shared" si="15"/>
        <v>0</v>
      </c>
      <c r="J56" s="38">
        <f t="shared" si="16"/>
        <v>0</v>
      </c>
    </row>
    <row r="57" spans="1:10">
      <c r="A57" s="6">
        <f t="shared" si="17"/>
        <v>32</v>
      </c>
      <c r="B57" s="2" t="str">
        <f t="shared" si="14"/>
        <v xml:space="preserve">March </v>
      </c>
      <c r="C57" s="31">
        <v>0</v>
      </c>
      <c r="D57" s="31">
        <v>0</v>
      </c>
      <c r="E57" s="31">
        <v>0</v>
      </c>
      <c r="F57" s="31">
        <v>0</v>
      </c>
      <c r="G57" s="34">
        <v>0</v>
      </c>
      <c r="H57" s="34">
        <v>0</v>
      </c>
      <c r="I57" s="620">
        <f t="shared" si="15"/>
        <v>0</v>
      </c>
      <c r="J57" s="38">
        <f t="shared" si="16"/>
        <v>0</v>
      </c>
    </row>
    <row r="58" spans="1:10">
      <c r="A58" s="6">
        <f t="shared" si="17"/>
        <v>33</v>
      </c>
      <c r="B58" s="2" t="str">
        <f t="shared" si="14"/>
        <v>April</v>
      </c>
      <c r="C58" s="31">
        <v>0</v>
      </c>
      <c r="D58" s="31">
        <v>0</v>
      </c>
      <c r="E58" s="31">
        <v>0</v>
      </c>
      <c r="F58" s="31">
        <v>0</v>
      </c>
      <c r="G58" s="34">
        <v>0</v>
      </c>
      <c r="H58" s="34">
        <v>0</v>
      </c>
      <c r="I58" s="620">
        <f t="shared" si="15"/>
        <v>0</v>
      </c>
      <c r="J58" s="38">
        <f t="shared" si="16"/>
        <v>0</v>
      </c>
    </row>
    <row r="59" spans="1:10">
      <c r="A59" s="6">
        <f t="shared" si="17"/>
        <v>34</v>
      </c>
      <c r="B59" s="2" t="str">
        <f t="shared" si="14"/>
        <v>May</v>
      </c>
      <c r="C59" s="31">
        <v>0</v>
      </c>
      <c r="D59" s="31">
        <v>0</v>
      </c>
      <c r="E59" s="31">
        <v>0</v>
      </c>
      <c r="F59" s="31">
        <v>0</v>
      </c>
      <c r="G59" s="34">
        <v>0</v>
      </c>
      <c r="H59" s="34">
        <v>0</v>
      </c>
      <c r="I59" s="620">
        <f t="shared" si="15"/>
        <v>0</v>
      </c>
      <c r="J59" s="38">
        <f t="shared" si="16"/>
        <v>0</v>
      </c>
    </row>
    <row r="60" spans="1:10">
      <c r="A60" s="6">
        <f t="shared" si="17"/>
        <v>35</v>
      </c>
      <c r="B60" s="2" t="str">
        <f t="shared" si="14"/>
        <v>June</v>
      </c>
      <c r="C60" s="31">
        <v>0</v>
      </c>
      <c r="D60" s="31">
        <v>0</v>
      </c>
      <c r="E60" s="31">
        <v>0</v>
      </c>
      <c r="F60" s="31">
        <v>0</v>
      </c>
      <c r="G60" s="34">
        <v>0</v>
      </c>
      <c r="H60" s="34">
        <v>0</v>
      </c>
      <c r="I60" s="620">
        <f t="shared" si="15"/>
        <v>0</v>
      </c>
      <c r="J60" s="38">
        <f t="shared" si="16"/>
        <v>0</v>
      </c>
    </row>
    <row r="61" spans="1:10">
      <c r="A61" s="6">
        <f t="shared" si="17"/>
        <v>36</v>
      </c>
      <c r="B61" s="2" t="str">
        <f t="shared" si="14"/>
        <v>July</v>
      </c>
      <c r="C61" s="31">
        <v>0</v>
      </c>
      <c r="D61" s="31">
        <v>0</v>
      </c>
      <c r="E61" s="31">
        <v>0</v>
      </c>
      <c r="F61" s="31">
        <v>0</v>
      </c>
      <c r="G61" s="34">
        <v>0</v>
      </c>
      <c r="H61" s="34">
        <v>0</v>
      </c>
      <c r="I61" s="620">
        <f t="shared" si="15"/>
        <v>0</v>
      </c>
      <c r="J61" s="38">
        <f t="shared" si="16"/>
        <v>0</v>
      </c>
    </row>
    <row r="62" spans="1:10">
      <c r="A62" s="6">
        <f t="shared" si="17"/>
        <v>37</v>
      </c>
      <c r="B62" s="2" t="str">
        <f t="shared" si="14"/>
        <v xml:space="preserve">August </v>
      </c>
      <c r="C62" s="31">
        <v>0</v>
      </c>
      <c r="D62" s="31">
        <v>0</v>
      </c>
      <c r="E62" s="31">
        <v>0</v>
      </c>
      <c r="F62" s="31">
        <v>0</v>
      </c>
      <c r="G62" s="34">
        <v>0</v>
      </c>
      <c r="H62" s="34">
        <v>0</v>
      </c>
      <c r="I62" s="620">
        <f t="shared" si="15"/>
        <v>0</v>
      </c>
      <c r="J62" s="38">
        <f t="shared" si="16"/>
        <v>0</v>
      </c>
    </row>
    <row r="63" spans="1:10">
      <c r="A63" s="6">
        <f t="shared" si="17"/>
        <v>38</v>
      </c>
      <c r="B63" s="2" t="str">
        <f t="shared" si="14"/>
        <v>September</v>
      </c>
      <c r="C63" s="31">
        <v>0</v>
      </c>
      <c r="D63" s="31">
        <v>0</v>
      </c>
      <c r="E63" s="31">
        <v>0</v>
      </c>
      <c r="F63" s="31">
        <v>0</v>
      </c>
      <c r="G63" s="34">
        <v>0</v>
      </c>
      <c r="H63" s="34">
        <v>0</v>
      </c>
      <c r="I63" s="620">
        <f t="shared" si="15"/>
        <v>0</v>
      </c>
      <c r="J63" s="38">
        <f t="shared" si="16"/>
        <v>0</v>
      </c>
    </row>
    <row r="64" spans="1:10">
      <c r="A64" s="6">
        <f t="shared" si="17"/>
        <v>39</v>
      </c>
      <c r="B64" s="2" t="str">
        <f t="shared" si="14"/>
        <v>October</v>
      </c>
      <c r="C64" s="31">
        <v>0</v>
      </c>
      <c r="D64" s="31">
        <v>0</v>
      </c>
      <c r="E64" s="31">
        <v>0</v>
      </c>
      <c r="F64" s="31">
        <v>0</v>
      </c>
      <c r="G64" s="34">
        <v>0</v>
      </c>
      <c r="H64" s="34">
        <v>0</v>
      </c>
      <c r="I64" s="620">
        <f t="shared" si="15"/>
        <v>0</v>
      </c>
      <c r="J64" s="38">
        <f t="shared" si="16"/>
        <v>0</v>
      </c>
    </row>
    <row r="65" spans="1:10">
      <c r="A65" s="6">
        <f t="shared" si="17"/>
        <v>40</v>
      </c>
      <c r="B65" s="2" t="str">
        <f t="shared" si="14"/>
        <v>November</v>
      </c>
      <c r="C65" s="31">
        <v>0</v>
      </c>
      <c r="D65" s="31">
        <v>0</v>
      </c>
      <c r="E65" s="31">
        <v>0</v>
      </c>
      <c r="F65" s="31">
        <v>0</v>
      </c>
      <c r="G65" s="34">
        <v>0</v>
      </c>
      <c r="H65" s="34">
        <v>0</v>
      </c>
      <c r="I65" s="620">
        <f t="shared" si="15"/>
        <v>0</v>
      </c>
      <c r="J65" s="38">
        <f t="shared" si="16"/>
        <v>0</v>
      </c>
    </row>
    <row r="66" spans="1:10">
      <c r="A66" s="6">
        <f t="shared" si="17"/>
        <v>41</v>
      </c>
      <c r="B66" s="2" t="str">
        <f t="shared" si="14"/>
        <v>December '21</v>
      </c>
      <c r="C66" s="31">
        <v>0</v>
      </c>
      <c r="D66" s="31">
        <v>0</v>
      </c>
      <c r="E66" s="31">
        <v>0</v>
      </c>
      <c r="F66" s="31">
        <v>0</v>
      </c>
      <c r="G66" s="34">
        <v>0</v>
      </c>
      <c r="H66" s="34">
        <v>0</v>
      </c>
      <c r="I66" s="620">
        <f t="shared" si="15"/>
        <v>0</v>
      </c>
      <c r="J66" s="38">
        <f t="shared" si="16"/>
        <v>0</v>
      </c>
    </row>
    <row r="67" spans="1:10" ht="13.8" thickBot="1">
      <c r="A67" s="6">
        <f t="shared" si="17"/>
        <v>42</v>
      </c>
      <c r="B67" s="2" t="str">
        <f t="shared" si="14"/>
        <v>Average</v>
      </c>
      <c r="C67" s="23">
        <f t="shared" ref="C67:D67" si="18">SUM(C54:C66)/13</f>
        <v>0</v>
      </c>
      <c r="D67" s="23">
        <f t="shared" si="18"/>
        <v>0</v>
      </c>
      <c r="E67" s="23">
        <f t="shared" ref="E67:J67" si="19">SUM(E54:E66)/13</f>
        <v>0</v>
      </c>
      <c r="F67" s="23">
        <f t="shared" si="19"/>
        <v>0</v>
      </c>
      <c r="G67" s="23">
        <f t="shared" si="19"/>
        <v>0</v>
      </c>
      <c r="H67" s="23">
        <f t="shared" si="19"/>
        <v>0</v>
      </c>
      <c r="I67" s="23">
        <f t="shared" si="19"/>
        <v>0</v>
      </c>
      <c r="J67" s="23">
        <f t="shared" si="19"/>
        <v>0</v>
      </c>
    </row>
    <row r="68" spans="1:10" ht="15.6" thickTop="1">
      <c r="F68" s="7"/>
      <c r="G68" s="24"/>
    </row>
    <row r="69" spans="1:10" ht="15">
      <c r="F69" s="7"/>
      <c r="G69" s="24"/>
    </row>
    <row r="70" spans="1:10" ht="15">
      <c r="F70" s="7"/>
      <c r="G70" s="24"/>
    </row>
    <row r="71" spans="1:10">
      <c r="C71" s="926" t="s">
        <v>497</v>
      </c>
      <c r="D71" s="926"/>
      <c r="E71" s="926"/>
      <c r="F71" s="926"/>
    </row>
    <row r="72" spans="1:10" ht="26.4">
      <c r="B72" s="5" t="str">
        <f t="shared" ref="B72:B87" si="20">+B51</f>
        <v>Month</v>
      </c>
      <c r="C72" s="4" t="s">
        <v>344</v>
      </c>
      <c r="D72" s="4" t="s">
        <v>421</v>
      </c>
      <c r="E72" s="330" t="s">
        <v>345</v>
      </c>
      <c r="F72" s="5" t="s">
        <v>9</v>
      </c>
    </row>
    <row r="73" spans="1:10" ht="26.4">
      <c r="B73" s="28" t="str">
        <f t="shared" si="20"/>
        <v>FF1 Reference</v>
      </c>
      <c r="C73" s="4" t="s">
        <v>18</v>
      </c>
      <c r="D73" s="4" t="s">
        <v>18</v>
      </c>
      <c r="E73" s="3" t="s">
        <v>18</v>
      </c>
      <c r="F73" s="4" t="str">
        <f>"Sum of Columns "&amp;C7&amp;" through "&amp;E7&amp;""</f>
        <v>Sum of Columns (b) through (d)</v>
      </c>
    </row>
    <row r="74" spans="1:10">
      <c r="B74" s="30" t="str">
        <f t="shared" si="20"/>
        <v>Appendix A line #</v>
      </c>
      <c r="C74" s="21"/>
      <c r="D74" s="21"/>
      <c r="E74" s="30"/>
      <c r="F74" s="30" t="s">
        <v>18</v>
      </c>
    </row>
    <row r="75" spans="1:10">
      <c r="A75" s="6">
        <f>+A67+1</f>
        <v>43</v>
      </c>
      <c r="B75" s="316" t="str">
        <f t="shared" si="20"/>
        <v>December '20</v>
      </c>
      <c r="C75" s="31">
        <v>0</v>
      </c>
      <c r="D75" s="31">
        <v>0</v>
      </c>
      <c r="E75" s="34">
        <v>0</v>
      </c>
      <c r="F75" s="306">
        <f>+SUM(C75:E75)</f>
        <v>0</v>
      </c>
      <c r="G75" s="886"/>
      <c r="H75" s="886"/>
    </row>
    <row r="76" spans="1:10">
      <c r="A76" s="6">
        <f>+A75+1</f>
        <v>44</v>
      </c>
      <c r="B76" s="316" t="str">
        <f t="shared" si="20"/>
        <v>January '21</v>
      </c>
      <c r="C76" s="31">
        <v>0</v>
      </c>
      <c r="D76" s="31">
        <v>0</v>
      </c>
      <c r="E76" s="34">
        <v>0</v>
      </c>
      <c r="F76" s="306">
        <f t="shared" ref="F76:F87" si="21">+SUM(C76:E76)</f>
        <v>0</v>
      </c>
    </row>
    <row r="77" spans="1:10">
      <c r="A77" s="6">
        <f t="shared" ref="A77:A88" si="22">+A76+1</f>
        <v>45</v>
      </c>
      <c r="B77" s="2" t="str">
        <f t="shared" si="20"/>
        <v>February</v>
      </c>
      <c r="C77" s="31">
        <v>0</v>
      </c>
      <c r="D77" s="31">
        <v>0</v>
      </c>
      <c r="E77" s="34">
        <v>0</v>
      </c>
      <c r="F77" s="306">
        <f t="shared" si="21"/>
        <v>0</v>
      </c>
    </row>
    <row r="78" spans="1:10">
      <c r="A78" s="6">
        <f t="shared" si="22"/>
        <v>46</v>
      </c>
      <c r="B78" s="2" t="str">
        <f t="shared" si="20"/>
        <v xml:space="preserve">March </v>
      </c>
      <c r="C78" s="31">
        <v>0</v>
      </c>
      <c r="D78" s="31">
        <v>0</v>
      </c>
      <c r="E78" s="34">
        <v>0</v>
      </c>
      <c r="F78" s="306">
        <f t="shared" si="21"/>
        <v>0</v>
      </c>
    </row>
    <row r="79" spans="1:10">
      <c r="A79" s="6">
        <f t="shared" si="22"/>
        <v>47</v>
      </c>
      <c r="B79" s="2" t="str">
        <f t="shared" si="20"/>
        <v>April</v>
      </c>
      <c r="C79" s="31">
        <v>0</v>
      </c>
      <c r="D79" s="31">
        <v>0</v>
      </c>
      <c r="E79" s="34">
        <v>0</v>
      </c>
      <c r="F79" s="306">
        <f t="shared" si="21"/>
        <v>0</v>
      </c>
    </row>
    <row r="80" spans="1:10">
      <c r="A80" s="6">
        <f t="shared" si="22"/>
        <v>48</v>
      </c>
      <c r="B80" s="2" t="str">
        <f t="shared" si="20"/>
        <v>May</v>
      </c>
      <c r="C80" s="31">
        <v>0</v>
      </c>
      <c r="D80" s="31">
        <v>0</v>
      </c>
      <c r="E80" s="34">
        <v>0</v>
      </c>
      <c r="F80" s="306">
        <f t="shared" si="21"/>
        <v>0</v>
      </c>
    </row>
    <row r="81" spans="1:7">
      <c r="A81" s="6">
        <f t="shared" si="22"/>
        <v>49</v>
      </c>
      <c r="B81" s="2" t="str">
        <f t="shared" si="20"/>
        <v>June</v>
      </c>
      <c r="C81" s="31">
        <v>0</v>
      </c>
      <c r="D81" s="31">
        <v>0</v>
      </c>
      <c r="E81" s="34">
        <v>0</v>
      </c>
      <c r="F81" s="306">
        <f t="shared" si="21"/>
        <v>0</v>
      </c>
    </row>
    <row r="82" spans="1:7">
      <c r="A82" s="6">
        <f t="shared" si="22"/>
        <v>50</v>
      </c>
      <c r="B82" s="2" t="str">
        <f t="shared" si="20"/>
        <v>July</v>
      </c>
      <c r="C82" s="31">
        <v>0</v>
      </c>
      <c r="D82" s="31">
        <v>0</v>
      </c>
      <c r="E82" s="34">
        <v>0</v>
      </c>
      <c r="F82" s="306">
        <f t="shared" si="21"/>
        <v>0</v>
      </c>
    </row>
    <row r="83" spans="1:7">
      <c r="A83" s="6">
        <f t="shared" si="22"/>
        <v>51</v>
      </c>
      <c r="B83" s="2" t="str">
        <f t="shared" si="20"/>
        <v xml:space="preserve">August </v>
      </c>
      <c r="C83" s="31">
        <v>0</v>
      </c>
      <c r="D83" s="31">
        <v>0</v>
      </c>
      <c r="E83" s="34">
        <v>0</v>
      </c>
      <c r="F83" s="306">
        <f t="shared" si="21"/>
        <v>0</v>
      </c>
    </row>
    <row r="84" spans="1:7">
      <c r="A84" s="6">
        <f t="shared" si="22"/>
        <v>52</v>
      </c>
      <c r="B84" s="2" t="str">
        <f t="shared" si="20"/>
        <v>September</v>
      </c>
      <c r="C84" s="31">
        <v>0</v>
      </c>
      <c r="D84" s="31">
        <v>0</v>
      </c>
      <c r="E84" s="34">
        <v>0</v>
      </c>
      <c r="F84" s="306">
        <f t="shared" si="21"/>
        <v>0</v>
      </c>
    </row>
    <row r="85" spans="1:7">
      <c r="A85" s="6">
        <f t="shared" si="22"/>
        <v>53</v>
      </c>
      <c r="B85" s="2" t="str">
        <f t="shared" si="20"/>
        <v>October</v>
      </c>
      <c r="C85" s="31">
        <v>0</v>
      </c>
      <c r="D85" s="31">
        <v>0</v>
      </c>
      <c r="E85" s="34">
        <v>0</v>
      </c>
      <c r="F85" s="306">
        <f t="shared" si="21"/>
        <v>0</v>
      </c>
    </row>
    <row r="86" spans="1:7">
      <c r="A86" s="6">
        <f t="shared" si="22"/>
        <v>54</v>
      </c>
      <c r="B86" s="2" t="str">
        <f t="shared" si="20"/>
        <v>November</v>
      </c>
      <c r="C86" s="31">
        <v>0</v>
      </c>
      <c r="D86" s="31">
        <v>0</v>
      </c>
      <c r="E86" s="34">
        <v>0</v>
      </c>
      <c r="F86" s="306">
        <f t="shared" si="21"/>
        <v>0</v>
      </c>
    </row>
    <row r="87" spans="1:7">
      <c r="A87" s="6">
        <f t="shared" si="22"/>
        <v>55</v>
      </c>
      <c r="B87" s="2" t="str">
        <f t="shared" si="20"/>
        <v>December '21</v>
      </c>
      <c r="C87" s="31">
        <v>0</v>
      </c>
      <c r="D87" s="31">
        <v>0</v>
      </c>
      <c r="E87" s="34">
        <v>0</v>
      </c>
      <c r="F87" s="306">
        <f t="shared" si="21"/>
        <v>0</v>
      </c>
    </row>
    <row r="88" spans="1:7" ht="13.8" thickBot="1">
      <c r="A88" s="6">
        <f t="shared" si="22"/>
        <v>56</v>
      </c>
      <c r="B88" s="19" t="s">
        <v>77</v>
      </c>
      <c r="C88" s="23">
        <f t="shared" ref="C88:F88" si="23">SUM(C75:C87)/13</f>
        <v>0</v>
      </c>
      <c r="D88" s="23">
        <f t="shared" si="23"/>
        <v>0</v>
      </c>
      <c r="E88" s="23">
        <f t="shared" si="23"/>
        <v>0</v>
      </c>
      <c r="F88" s="23">
        <f t="shared" si="23"/>
        <v>0</v>
      </c>
    </row>
    <row r="89" spans="1:7" ht="13.8" thickTop="1"/>
    <row r="92" spans="1:7">
      <c r="C92" s="926" t="s">
        <v>725</v>
      </c>
      <c r="D92" s="926"/>
      <c r="E92" s="926"/>
      <c r="F92" s="926"/>
    </row>
    <row r="93" spans="1:7">
      <c r="B93" s="5"/>
      <c r="C93" s="802" t="s">
        <v>365</v>
      </c>
      <c r="D93" s="802" t="s">
        <v>370</v>
      </c>
      <c r="E93" s="803" t="s">
        <v>371</v>
      </c>
      <c r="F93" s="330" t="s">
        <v>372</v>
      </c>
      <c r="G93" s="5" t="s">
        <v>9</v>
      </c>
    </row>
    <row r="94" spans="1:7">
      <c r="B94" s="28" t="str">
        <f>+B73</f>
        <v>FF1 Reference</v>
      </c>
      <c r="C94" s="4" t="s">
        <v>746</v>
      </c>
      <c r="D94" s="4" t="str">
        <f>+C94</f>
        <v>336 fn</v>
      </c>
      <c r="E94" s="3" t="str">
        <f>+C94</f>
        <v>336 fn</v>
      </c>
      <c r="F94" s="3" t="str">
        <f>+C94</f>
        <v>336 fn</v>
      </c>
      <c r="G94" s="19"/>
    </row>
    <row r="95" spans="1:7">
      <c r="B95" s="30" t="str">
        <f>+B74</f>
        <v>Appendix A line #</v>
      </c>
      <c r="C95" s="21" t="s">
        <v>18</v>
      </c>
      <c r="D95" s="21" t="s">
        <v>18</v>
      </c>
      <c r="E95" s="30" t="s">
        <v>18</v>
      </c>
      <c r="F95" s="30" t="s">
        <v>18</v>
      </c>
      <c r="G95" s="30">
        <v>50</v>
      </c>
    </row>
    <row r="96" spans="1:7">
      <c r="A96" s="6">
        <f>+A88+1</f>
        <v>57</v>
      </c>
      <c r="B96" s="316">
        <v>2021</v>
      </c>
      <c r="C96" s="31">
        <v>0</v>
      </c>
      <c r="D96" s="31">
        <v>0</v>
      </c>
      <c r="E96" s="593">
        <v>0</v>
      </c>
      <c r="F96" s="593">
        <v>0</v>
      </c>
      <c r="G96" s="306">
        <f>+SUM(C96:E96)</f>
        <v>0</v>
      </c>
    </row>
    <row r="97" spans="1:7">
      <c r="C97" s="19"/>
      <c r="D97" s="19"/>
      <c r="E97" s="19"/>
      <c r="F97" s="19"/>
    </row>
    <row r="98" spans="1:7">
      <c r="C98" s="19"/>
      <c r="D98" s="19"/>
      <c r="E98" s="19"/>
      <c r="F98" s="19"/>
    </row>
    <row r="99" spans="1:7">
      <c r="C99" s="19"/>
      <c r="D99" s="19"/>
      <c r="E99" s="19"/>
      <c r="F99" s="19"/>
    </row>
    <row r="100" spans="1:7">
      <c r="C100" s="926" t="s">
        <v>726</v>
      </c>
      <c r="D100" s="926"/>
      <c r="E100" s="926"/>
      <c r="F100" s="926"/>
    </row>
    <row r="101" spans="1:7">
      <c r="B101" s="5"/>
      <c r="C101" s="802" t="s">
        <v>365</v>
      </c>
      <c r="D101" s="802" t="s">
        <v>370</v>
      </c>
      <c r="E101" s="803" t="s">
        <v>371</v>
      </c>
      <c r="F101" s="330" t="s">
        <v>372</v>
      </c>
      <c r="G101" s="5" t="s">
        <v>9</v>
      </c>
    </row>
    <row r="102" spans="1:7">
      <c r="B102" s="28" t="str">
        <f>+B94</f>
        <v>FF1 Reference</v>
      </c>
      <c r="C102" s="4" t="str">
        <f>+C94</f>
        <v>336 fn</v>
      </c>
      <c r="D102" s="4" t="str">
        <f t="shared" ref="D102:F102" si="24">+D94</f>
        <v>336 fn</v>
      </c>
      <c r="E102" s="4" t="str">
        <f t="shared" si="24"/>
        <v>336 fn</v>
      </c>
      <c r="F102" s="4" t="str">
        <f t="shared" si="24"/>
        <v>336 fn</v>
      </c>
      <c r="G102" s="19"/>
    </row>
    <row r="103" spans="1:7">
      <c r="B103" s="30" t="str">
        <f>+B95</f>
        <v>Appendix A line #</v>
      </c>
      <c r="C103" s="21" t="s">
        <v>18</v>
      </c>
      <c r="D103" s="21" t="s">
        <v>18</v>
      </c>
      <c r="E103" s="30" t="s">
        <v>18</v>
      </c>
      <c r="F103" s="30" t="s">
        <v>18</v>
      </c>
      <c r="G103" s="30">
        <v>50</v>
      </c>
    </row>
    <row r="104" spans="1:7">
      <c r="A104" s="6">
        <f>+A96+1</f>
        <v>58</v>
      </c>
      <c r="B104" s="316">
        <f>+B96</f>
        <v>2021</v>
      </c>
      <c r="C104" s="31">
        <v>0</v>
      </c>
      <c r="D104" s="31">
        <v>0</v>
      </c>
      <c r="E104" s="593">
        <v>0</v>
      </c>
      <c r="F104" s="593">
        <v>0</v>
      </c>
      <c r="G104" s="306">
        <f>+SUM(C104:E104)</f>
        <v>0</v>
      </c>
    </row>
    <row r="105" spans="1:7">
      <c r="C105" s="19"/>
      <c r="D105" s="19"/>
      <c r="E105" s="19"/>
      <c r="F105" s="19"/>
    </row>
    <row r="106" spans="1:7">
      <c r="C106" s="19"/>
      <c r="D106" s="19"/>
      <c r="E106" s="19"/>
      <c r="F106" s="19"/>
    </row>
    <row r="107" spans="1:7">
      <c r="C107" s="19"/>
      <c r="D107" s="19"/>
      <c r="E107" s="19"/>
      <c r="F107" s="19"/>
    </row>
    <row r="108" spans="1:7">
      <c r="C108" s="19"/>
      <c r="D108" s="19"/>
      <c r="E108" s="19"/>
      <c r="F108" s="19"/>
    </row>
  </sheetData>
  <mergeCells count="16">
    <mergeCell ref="C6:N6"/>
    <mergeCell ref="C26:N26"/>
    <mergeCell ref="C71:F71"/>
    <mergeCell ref="O29:T29"/>
    <mergeCell ref="B2:O2"/>
    <mergeCell ref="B3:O3"/>
    <mergeCell ref="B4:O4"/>
    <mergeCell ref="O8:T8"/>
    <mergeCell ref="C8:H8"/>
    <mergeCell ref="I8:N8"/>
    <mergeCell ref="C100:F100"/>
    <mergeCell ref="C28:T28"/>
    <mergeCell ref="C92:F92"/>
    <mergeCell ref="H50:J50"/>
    <mergeCell ref="C48:J48"/>
    <mergeCell ref="I29:N29"/>
  </mergeCells>
  <phoneticPr fontId="16" type="noConversion"/>
  <pageMargins left="0.7" right="0.7" top="0.75" bottom="0.75" header="0.3" footer="0.3"/>
  <pageSetup scale="17"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topLeftCell="A62" zoomScale="80" zoomScaleNormal="80" zoomScaleSheetLayoutView="90" zoomScalePageLayoutView="60" workbookViewId="0">
      <selection activeCell="B1" sqref="B1:I1"/>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936" t="s">
        <v>64</v>
      </c>
      <c r="C1" s="936"/>
      <c r="D1" s="936"/>
      <c r="E1" s="936"/>
      <c r="F1" s="936"/>
      <c r="G1" s="936"/>
      <c r="H1" s="936"/>
      <c r="I1" s="936"/>
      <c r="J1" s="69"/>
    </row>
    <row r="2" spans="1:10" ht="17.399999999999999">
      <c r="A2" s="72"/>
      <c r="B2" s="936" t="s">
        <v>755</v>
      </c>
      <c r="C2" s="936"/>
      <c r="D2" s="936"/>
      <c r="E2" s="936"/>
      <c r="F2" s="936"/>
      <c r="G2" s="936"/>
      <c r="H2" s="936"/>
      <c r="I2" s="936"/>
      <c r="J2" s="69"/>
    </row>
    <row r="3" spans="1:10" ht="17.399999999999999">
      <c r="A3" s="70"/>
      <c r="B3" s="938" t="str">
        <f>+'Appendix A'!K3</f>
        <v>Actual or Projected for the 12 Months Ended December ….</v>
      </c>
      <c r="C3" s="938"/>
      <c r="D3" s="938"/>
      <c r="E3" s="938"/>
      <c r="F3" s="938"/>
      <c r="G3" s="938"/>
      <c r="H3" s="938"/>
      <c r="I3" s="938"/>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69</v>
      </c>
      <c r="C6" s="89" t="s">
        <v>70</v>
      </c>
      <c r="D6" s="89" t="s">
        <v>71</v>
      </c>
      <c r="E6" s="89" t="s">
        <v>72</v>
      </c>
      <c r="F6" s="89" t="s">
        <v>73</v>
      </c>
      <c r="G6" s="89" t="s">
        <v>74</v>
      </c>
      <c r="H6" s="89" t="s">
        <v>75</v>
      </c>
      <c r="I6" s="89" t="s">
        <v>76</v>
      </c>
      <c r="J6" s="69"/>
    </row>
    <row r="7" spans="1:10" ht="31.2">
      <c r="A7" s="70"/>
      <c r="B7" s="73"/>
      <c r="C7" s="70"/>
      <c r="D7" s="118" t="s">
        <v>498</v>
      </c>
      <c r="E7" s="76" t="s">
        <v>170</v>
      </c>
      <c r="F7" s="76" t="s">
        <v>171</v>
      </c>
      <c r="G7" s="76"/>
      <c r="H7" s="76" t="s">
        <v>9</v>
      </c>
      <c r="I7" s="78"/>
      <c r="J7" s="69"/>
    </row>
    <row r="8" spans="1:10" ht="17.399999999999999">
      <c r="A8" s="70"/>
      <c r="B8" s="73"/>
      <c r="C8" s="82" t="s">
        <v>515</v>
      </c>
      <c r="D8" s="76"/>
      <c r="E8" s="76" t="s">
        <v>172</v>
      </c>
      <c r="F8" s="76" t="s">
        <v>172</v>
      </c>
      <c r="G8" s="76"/>
      <c r="H8" s="76" t="s">
        <v>173</v>
      </c>
      <c r="I8" s="78"/>
      <c r="J8" s="69"/>
    </row>
    <row r="9" spans="1:10" ht="24.6">
      <c r="A9" s="79"/>
      <c r="B9" s="80"/>
      <c r="C9" s="82" t="s">
        <v>187</v>
      </c>
      <c r="D9" s="79"/>
      <c r="E9" s="79"/>
      <c r="F9" s="79"/>
      <c r="G9" s="79"/>
      <c r="H9" s="79"/>
      <c r="I9" s="79"/>
      <c r="J9" s="69"/>
    </row>
    <row r="10" spans="1:10" ht="15.6">
      <c r="A10" s="81">
        <v>1</v>
      </c>
      <c r="B10" s="73"/>
      <c r="C10" s="82" t="s">
        <v>179</v>
      </c>
      <c r="D10" s="83">
        <f>+E42</f>
        <v>0</v>
      </c>
      <c r="E10" s="83">
        <f>+F42</f>
        <v>0</v>
      </c>
      <c r="F10" s="83">
        <f>+G42</f>
        <v>0</v>
      </c>
      <c r="G10" s="83"/>
      <c r="H10" s="83"/>
      <c r="I10" s="84" t="str">
        <f>"(Line "&amp;A42&amp;")"</f>
        <v>(Line 24)</v>
      </c>
      <c r="J10" s="69"/>
    </row>
    <row r="11" spans="1:10" ht="15.6">
      <c r="A11" s="81">
        <f>+A10+1</f>
        <v>2</v>
      </c>
      <c r="B11" s="73"/>
      <c r="C11" s="82" t="s">
        <v>188</v>
      </c>
      <c r="D11" s="598">
        <v>0</v>
      </c>
      <c r="E11" s="83">
        <f>+F62</f>
        <v>0</v>
      </c>
      <c r="F11" s="83">
        <f>+G62</f>
        <v>0</v>
      </c>
      <c r="G11" s="83"/>
      <c r="H11" s="83"/>
      <c r="I11" s="84" t="str">
        <f>"(Line "&amp;A62&amp;")"</f>
        <v>(Line 30)</v>
      </c>
      <c r="J11" s="69"/>
    </row>
    <row r="12" spans="1:10" ht="15.6">
      <c r="A12" s="81">
        <f>+A11+1</f>
        <v>3</v>
      </c>
      <c r="B12" s="73"/>
      <c r="C12" s="82" t="s">
        <v>184</v>
      </c>
      <c r="D12" s="85">
        <f>+E85</f>
        <v>0</v>
      </c>
      <c r="E12" s="85">
        <f>+F85</f>
        <v>0</v>
      </c>
      <c r="F12" s="85">
        <f>+G85</f>
        <v>0</v>
      </c>
      <c r="G12" s="85"/>
      <c r="H12" s="83"/>
      <c r="I12" s="84" t="str">
        <f>"(Line "&amp;A85&amp;")"</f>
        <v>(Line 38)</v>
      </c>
      <c r="J12" s="69"/>
    </row>
    <row r="13" spans="1:10" ht="15.6">
      <c r="A13" s="81">
        <f t="shared" ref="A13:A20" si="0">+A12+1</f>
        <v>4</v>
      </c>
      <c r="B13" s="73"/>
      <c r="C13" s="82" t="s">
        <v>174</v>
      </c>
      <c r="D13" s="83">
        <f>+SUM(D10:D12)</f>
        <v>0</v>
      </c>
      <c r="E13" s="83">
        <f t="shared" ref="E13:F13" si="1">+SUM(E10:E12)</f>
        <v>0</v>
      </c>
      <c r="F13" s="83">
        <f t="shared" si="1"/>
        <v>0</v>
      </c>
      <c r="G13" s="83"/>
      <c r="H13" s="83"/>
      <c r="I13" s="84" t="str">
        <f>"(Line "&amp;A10&amp;" + Line "&amp;A11&amp;" + Line "&amp;A12&amp;")"</f>
        <v>(Line 1 + Line 2 + Line 3)</v>
      </c>
      <c r="J13" s="69"/>
    </row>
    <row r="14" spans="1:10" ht="15.6">
      <c r="A14" s="81">
        <f t="shared" si="0"/>
        <v>5</v>
      </c>
      <c r="B14" s="73"/>
      <c r="C14" s="82" t="s">
        <v>443</v>
      </c>
      <c r="D14" s="70"/>
      <c r="E14" s="70"/>
      <c r="F14" s="331" t="e">
        <f>+'Appendix A'!D162</f>
        <v>#DIV/0!</v>
      </c>
      <c r="G14" s="70"/>
      <c r="H14" s="70"/>
      <c r="I14" s="84" t="s">
        <v>427</v>
      </c>
      <c r="J14" s="69"/>
    </row>
    <row r="15" spans="1:10" ht="15.6">
      <c r="A15" s="81">
        <f t="shared" si="0"/>
        <v>6</v>
      </c>
      <c r="B15" s="73"/>
      <c r="C15" s="82" t="s">
        <v>189</v>
      </c>
      <c r="D15" s="70"/>
      <c r="E15" s="331" t="e">
        <f>+'Appendix A'!G20</f>
        <v>#DIV/0!</v>
      </c>
      <c r="F15" s="70"/>
      <c r="G15" s="70"/>
      <c r="H15" s="70"/>
      <c r="I15" s="84" t="s">
        <v>427</v>
      </c>
      <c r="J15" s="69"/>
    </row>
    <row r="16" spans="1:10" ht="15.6">
      <c r="A16" s="81">
        <f>+A15+1</f>
        <v>7</v>
      </c>
      <c r="B16" s="73"/>
      <c r="C16" s="82" t="s">
        <v>175</v>
      </c>
      <c r="D16" s="596">
        <f>+D13</f>
        <v>0</v>
      </c>
      <c r="E16" s="83" t="e">
        <f>+E15*E13</f>
        <v>#DIV/0!</v>
      </c>
      <c r="F16" s="83" t="e">
        <f>+F14*F13</f>
        <v>#DIV/0!</v>
      </c>
      <c r="G16" s="83"/>
      <c r="H16" s="86" t="e">
        <f>SUM(D16:F16)</f>
        <v>#DIV/0!</v>
      </c>
      <c r="I16" s="84" t="str">
        <f>"(Line "&amp;A13&amp;" * Line "&amp;A14&amp;" or Line "&amp;A15&amp;")"</f>
        <v>(Line 4 * Line 5 or Line 6)</v>
      </c>
      <c r="J16" s="69"/>
    </row>
    <row r="17" spans="1:10" ht="15.6">
      <c r="A17" s="81">
        <f t="shared" si="0"/>
        <v>8</v>
      </c>
      <c r="B17" s="73"/>
      <c r="C17" s="126" t="s">
        <v>442</v>
      </c>
      <c r="D17" s="608">
        <v>0</v>
      </c>
      <c r="E17" s="85" t="e">
        <f>+'2b19-ADIT Prior Year'!E15</f>
        <v>#DIV/0!</v>
      </c>
      <c r="F17" s="85" t="e">
        <f>+'2b19-ADIT Prior Year'!F15</f>
        <v>#DIV/0!</v>
      </c>
      <c r="G17" s="83"/>
      <c r="H17" s="597" t="e">
        <f t="shared" ref="H17" si="2">SUM(D17:F17)</f>
        <v>#DIV/0!</v>
      </c>
      <c r="I17" s="84" t="str">
        <f>"Workpaper 2b, Line "&amp;'2b19-ADIT Prior Year'!A15&amp;""</f>
        <v>Workpaper 2b, Line 7</v>
      </c>
      <c r="J17" s="69"/>
    </row>
    <row r="18" spans="1:10" ht="15.6">
      <c r="A18" s="81">
        <f t="shared" si="0"/>
        <v>9</v>
      </c>
      <c r="B18" s="73"/>
      <c r="C18" s="126" t="s">
        <v>516</v>
      </c>
      <c r="D18" s="83">
        <f>(D16+D17)/2</f>
        <v>0</v>
      </c>
      <c r="E18" s="83" t="e">
        <f>(E16+E17)/2</f>
        <v>#DIV/0!</v>
      </c>
      <c r="F18" s="83" t="e">
        <f>(F16+F17)/2</f>
        <v>#DIV/0!</v>
      </c>
      <c r="G18" s="83"/>
      <c r="H18" s="86" t="e">
        <f>SUM(D18:F18)</f>
        <v>#DIV/0!</v>
      </c>
      <c r="I18" s="84" t="str">
        <f>"(Average of Line "&amp;A16&amp;" + Line "&amp;A17&amp;")"</f>
        <v>(Average of Line 7 + Line 8)</v>
      </c>
      <c r="J18" s="69"/>
    </row>
    <row r="19" spans="1:10" ht="15.6">
      <c r="A19" s="81">
        <f t="shared" si="0"/>
        <v>10</v>
      </c>
      <c r="B19" s="73"/>
      <c r="C19" s="126" t="s">
        <v>517</v>
      </c>
      <c r="D19" s="83"/>
      <c r="E19" s="83"/>
      <c r="F19" s="83"/>
      <c r="G19" s="83"/>
      <c r="H19" s="599" t="e">
        <f>+'2c19-ADIT Proration Projected'!S24</f>
        <v>#DIV/0!</v>
      </c>
      <c r="I19" s="606" t="str">
        <f>"From Workpaper 2c, Line "&amp;'2c19-ADIT Proration Projected'!A24&amp;", Col. "&amp;'2c19-ADIT Proration Projected'!S8&amp;" or Workpaper 2d, Line "&amp;'2d19-ADIT Proration Actual'!A28&amp;", Col. "&amp;'2d19-ADIT Proration Actual'!P13&amp;""</f>
        <v>From Workpaper 2c, Line 14, Col. (r) or Workpaper 2d, Line 13, Col. (n)</v>
      </c>
      <c r="J19" s="69"/>
    </row>
    <row r="20" spans="1:10" ht="15.6">
      <c r="A20" s="81">
        <f t="shared" si="0"/>
        <v>11</v>
      </c>
      <c r="B20" s="73"/>
      <c r="C20" s="126" t="s">
        <v>518</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176</v>
      </c>
      <c r="C24" s="70"/>
      <c r="D24" s="70"/>
      <c r="E24" s="70"/>
      <c r="F24" s="70"/>
      <c r="G24" s="70"/>
      <c r="H24" s="70"/>
      <c r="I24" s="70"/>
    </row>
    <row r="25" spans="1:10" ht="15">
      <c r="A25" s="70"/>
      <c r="B25" s="73" t="s">
        <v>177</v>
      </c>
      <c r="C25" s="70"/>
      <c r="D25" s="70"/>
      <c r="E25" s="70"/>
      <c r="F25" s="70"/>
      <c r="G25" s="70"/>
      <c r="H25" s="70"/>
      <c r="I25" s="70"/>
    </row>
    <row r="26" spans="1:10" ht="15.6">
      <c r="A26" s="70"/>
      <c r="B26" s="73"/>
      <c r="C26" s="70"/>
      <c r="D26" s="70"/>
      <c r="E26" s="70"/>
      <c r="F26" s="70"/>
      <c r="G26" s="87"/>
      <c r="H26" s="87"/>
      <c r="I26" s="70"/>
    </row>
    <row r="27" spans="1:10" ht="15.6">
      <c r="A27" s="70"/>
      <c r="B27" s="89" t="s">
        <v>69</v>
      </c>
      <c r="C27" s="89" t="s">
        <v>70</v>
      </c>
      <c r="D27" s="89" t="s">
        <v>71</v>
      </c>
      <c r="E27" s="89" t="s">
        <v>72</v>
      </c>
      <c r="F27" s="89" t="s">
        <v>73</v>
      </c>
      <c r="G27" s="89" t="s">
        <v>74</v>
      </c>
      <c r="H27" s="89" t="s">
        <v>75</v>
      </c>
      <c r="I27" s="89" t="s">
        <v>76</v>
      </c>
    </row>
    <row r="28" spans="1:10" ht="31.2">
      <c r="A28" s="70"/>
      <c r="B28" s="116" t="s">
        <v>546</v>
      </c>
      <c r="C28" s="76"/>
      <c r="D28" s="76"/>
      <c r="E28" s="118" t="str">
        <f>+D7</f>
        <v xml:space="preserve">Schedule 19 Projects </v>
      </c>
      <c r="F28" s="76" t="s">
        <v>170</v>
      </c>
      <c r="G28" s="76" t="s">
        <v>171</v>
      </c>
      <c r="H28" s="76"/>
      <c r="I28" s="70"/>
    </row>
    <row r="29" spans="1:10" ht="16.2" thickBot="1">
      <c r="A29" s="70"/>
      <c r="B29" s="73"/>
      <c r="C29" s="76" t="s">
        <v>9</v>
      </c>
      <c r="D29" s="76" t="s">
        <v>180</v>
      </c>
      <c r="E29" s="76" t="s">
        <v>172</v>
      </c>
      <c r="F29" s="76" t="s">
        <v>172</v>
      </c>
      <c r="G29" s="76" t="s">
        <v>172</v>
      </c>
      <c r="H29" s="76"/>
      <c r="I29" s="76" t="s">
        <v>181</v>
      </c>
    </row>
    <row r="30" spans="1:10" ht="15">
      <c r="A30" s="81">
        <f>+A20+1</f>
        <v>12</v>
      </c>
      <c r="B30" s="327" t="s">
        <v>410</v>
      </c>
      <c r="C30" s="194">
        <f>+SUM(D30:G30)</f>
        <v>0</v>
      </c>
      <c r="D30" s="123">
        <v>0</v>
      </c>
      <c r="E30" s="123">
        <v>0</v>
      </c>
      <c r="F30" s="123">
        <v>0</v>
      </c>
      <c r="G30" s="123">
        <v>0</v>
      </c>
      <c r="H30" s="195"/>
      <c r="I30" s="196"/>
    </row>
    <row r="31" spans="1:10" ht="15">
      <c r="A31" s="81">
        <f>+A30+1</f>
        <v>13</v>
      </c>
      <c r="B31" s="328" t="s">
        <v>411</v>
      </c>
      <c r="C31" s="189">
        <f t="shared" ref="C31:C41" si="3">+SUM(D31:G31)</f>
        <v>0</v>
      </c>
      <c r="D31" s="124">
        <v>0</v>
      </c>
      <c r="E31" s="124">
        <v>0</v>
      </c>
      <c r="F31" s="124">
        <v>0</v>
      </c>
      <c r="G31" s="124">
        <v>0</v>
      </c>
      <c r="H31" s="187"/>
      <c r="I31" s="92"/>
    </row>
    <row r="32" spans="1:10" ht="15">
      <c r="A32" s="81">
        <f t="shared" ref="A32:A40" si="4">+A31+1</f>
        <v>14</v>
      </c>
      <c r="B32" s="186"/>
      <c r="C32" s="189">
        <f t="shared" si="3"/>
        <v>0</v>
      </c>
      <c r="D32" s="124">
        <v>0</v>
      </c>
      <c r="E32" s="124">
        <v>0</v>
      </c>
      <c r="F32" s="124">
        <v>0</v>
      </c>
      <c r="G32" s="124">
        <v>0</v>
      </c>
      <c r="H32" s="187"/>
      <c r="I32" s="92"/>
    </row>
    <row r="33" spans="1:9" ht="15">
      <c r="A33" s="81">
        <f t="shared" si="4"/>
        <v>15</v>
      </c>
      <c r="B33" s="186"/>
      <c r="C33" s="189">
        <f t="shared" si="3"/>
        <v>0</v>
      </c>
      <c r="D33" s="124">
        <v>0</v>
      </c>
      <c r="E33" s="124">
        <v>0</v>
      </c>
      <c r="F33" s="124">
        <v>0</v>
      </c>
      <c r="G33" s="124">
        <v>0</v>
      </c>
      <c r="H33" s="187"/>
      <c r="I33" s="92"/>
    </row>
    <row r="34" spans="1:9" ht="15">
      <c r="A34" s="81">
        <f t="shared" si="4"/>
        <v>16</v>
      </c>
      <c r="B34" s="186"/>
      <c r="C34" s="189">
        <f t="shared" si="3"/>
        <v>0</v>
      </c>
      <c r="D34" s="124">
        <v>0</v>
      </c>
      <c r="E34" s="124">
        <v>0</v>
      </c>
      <c r="F34" s="124">
        <v>0</v>
      </c>
      <c r="G34" s="124">
        <v>0</v>
      </c>
      <c r="H34" s="187"/>
      <c r="I34" s="92"/>
    </row>
    <row r="35" spans="1:9" ht="15">
      <c r="A35" s="81">
        <f t="shared" si="4"/>
        <v>17</v>
      </c>
      <c r="B35" s="186"/>
      <c r="C35" s="189">
        <f t="shared" si="3"/>
        <v>0</v>
      </c>
      <c r="D35" s="124">
        <v>0</v>
      </c>
      <c r="E35" s="124">
        <v>0</v>
      </c>
      <c r="F35" s="124">
        <v>0</v>
      </c>
      <c r="G35" s="124">
        <v>0</v>
      </c>
      <c r="H35" s="187"/>
      <c r="I35" s="92"/>
    </row>
    <row r="36" spans="1:9" ht="15">
      <c r="A36" s="81">
        <f t="shared" si="4"/>
        <v>18</v>
      </c>
      <c r="B36" s="186"/>
      <c r="C36" s="189">
        <f t="shared" si="3"/>
        <v>0</v>
      </c>
      <c r="D36" s="124">
        <v>0</v>
      </c>
      <c r="E36" s="124">
        <v>0</v>
      </c>
      <c r="F36" s="124">
        <v>0</v>
      </c>
      <c r="G36" s="124">
        <v>0</v>
      </c>
      <c r="H36" s="187"/>
      <c r="I36" s="92"/>
    </row>
    <row r="37" spans="1:9" ht="15">
      <c r="A37" s="81">
        <f t="shared" si="4"/>
        <v>19</v>
      </c>
      <c r="B37" s="186"/>
      <c r="C37" s="189">
        <f t="shared" si="3"/>
        <v>0</v>
      </c>
      <c r="D37" s="124">
        <v>0</v>
      </c>
      <c r="E37" s="124">
        <v>0</v>
      </c>
      <c r="F37" s="124">
        <v>0</v>
      </c>
      <c r="G37" s="124">
        <v>0</v>
      </c>
      <c r="H37" s="187"/>
      <c r="I37" s="92"/>
    </row>
    <row r="38" spans="1:9" ht="15">
      <c r="A38" s="81">
        <f t="shared" si="4"/>
        <v>20</v>
      </c>
      <c r="B38" s="186"/>
      <c r="C38" s="189">
        <f t="shared" si="3"/>
        <v>0</v>
      </c>
      <c r="D38" s="124">
        <v>0</v>
      </c>
      <c r="E38" s="124">
        <v>0</v>
      </c>
      <c r="F38" s="124">
        <v>0</v>
      </c>
      <c r="G38" s="124">
        <v>0</v>
      </c>
      <c r="H38" s="187"/>
      <c r="I38" s="92"/>
    </row>
    <row r="39" spans="1:9" ht="15">
      <c r="A39" s="81">
        <f t="shared" si="4"/>
        <v>21</v>
      </c>
      <c r="B39" s="186"/>
      <c r="C39" s="189">
        <f t="shared" si="3"/>
        <v>0</v>
      </c>
      <c r="D39" s="124">
        <v>0</v>
      </c>
      <c r="E39" s="124">
        <v>0</v>
      </c>
      <c r="F39" s="124">
        <v>0</v>
      </c>
      <c r="G39" s="124">
        <v>0</v>
      </c>
      <c r="H39" s="187"/>
      <c r="I39" s="92"/>
    </row>
    <row r="40" spans="1:9" ht="15">
      <c r="A40" s="81">
        <f t="shared" si="4"/>
        <v>22</v>
      </c>
      <c r="B40" s="186"/>
      <c r="C40" s="189">
        <f t="shared" si="3"/>
        <v>0</v>
      </c>
      <c r="D40" s="124">
        <v>0</v>
      </c>
      <c r="E40" s="124">
        <v>0</v>
      </c>
      <c r="F40" s="124">
        <v>0</v>
      </c>
      <c r="G40" s="124">
        <v>0</v>
      </c>
      <c r="H40" s="187"/>
      <c r="I40" s="92"/>
    </row>
    <row r="41" spans="1:9" ht="15">
      <c r="A41" s="81">
        <f>+A40+1</f>
        <v>23</v>
      </c>
      <c r="B41" s="186"/>
      <c r="C41" s="189">
        <f t="shared" si="3"/>
        <v>0</v>
      </c>
      <c r="D41" s="124">
        <v>0</v>
      </c>
      <c r="E41" s="124">
        <v>0</v>
      </c>
      <c r="F41" s="124">
        <v>0</v>
      </c>
      <c r="G41" s="124">
        <v>0</v>
      </c>
      <c r="H41" s="187"/>
      <c r="I41" s="92"/>
    </row>
    <row r="42" spans="1:9" ht="16.2" thickBot="1">
      <c r="A42" s="81">
        <f>+A41+1</f>
        <v>24</v>
      </c>
      <c r="B42" s="94" t="s">
        <v>9</v>
      </c>
      <c r="C42" s="188">
        <f>+SUM(C30:C41)</f>
        <v>0</v>
      </c>
      <c r="D42" s="188">
        <f t="shared" ref="D42:G42" si="5">+SUM(D30:D41)</f>
        <v>0</v>
      </c>
      <c r="E42" s="188">
        <f t="shared" si="5"/>
        <v>0</v>
      </c>
      <c r="F42" s="188">
        <f t="shared" si="5"/>
        <v>0</v>
      </c>
      <c r="G42" s="188">
        <f t="shared" si="5"/>
        <v>0</v>
      </c>
      <c r="H42" s="95"/>
      <c r="I42" s="96"/>
    </row>
    <row r="43" spans="1:9" ht="15">
      <c r="A43" s="70"/>
      <c r="B43" s="70" t="s">
        <v>182</v>
      </c>
      <c r="C43" s="70"/>
      <c r="D43" s="83"/>
      <c r="E43" s="97"/>
      <c r="F43" s="81"/>
      <c r="G43" s="70"/>
      <c r="H43" s="70"/>
      <c r="I43" s="98"/>
    </row>
    <row r="44" spans="1:9" ht="15">
      <c r="A44" s="70"/>
      <c r="B44" s="73" t="s">
        <v>412</v>
      </c>
      <c r="C44" s="70"/>
      <c r="D44" s="70"/>
      <c r="E44" s="70"/>
      <c r="F44" s="70"/>
      <c r="G44" s="81"/>
      <c r="H44" s="81"/>
      <c r="I44" s="81"/>
    </row>
    <row r="45" spans="1:9" ht="15">
      <c r="A45" s="70"/>
      <c r="B45" s="73" t="s">
        <v>191</v>
      </c>
      <c r="C45" s="70"/>
      <c r="D45" s="70"/>
      <c r="E45" s="70"/>
      <c r="F45" s="70"/>
      <c r="G45" s="81"/>
      <c r="H45" s="81"/>
      <c r="I45" s="81"/>
    </row>
    <row r="46" spans="1:9" ht="15">
      <c r="A46" s="70"/>
      <c r="B46" s="73" t="s">
        <v>192</v>
      </c>
      <c r="C46" s="70"/>
      <c r="D46" s="70"/>
      <c r="E46" s="70"/>
      <c r="F46" s="70"/>
      <c r="G46" s="81"/>
      <c r="H46" s="81"/>
      <c r="I46" s="81"/>
    </row>
    <row r="47" spans="1:9" ht="15" customHeight="1">
      <c r="A47" s="70"/>
      <c r="B47" s="934" t="s">
        <v>193</v>
      </c>
      <c r="C47" s="934"/>
      <c r="D47" s="934"/>
      <c r="E47" s="934"/>
      <c r="F47" s="934"/>
      <c r="G47" s="934"/>
      <c r="H47" s="934"/>
      <c r="I47" s="934"/>
    </row>
    <row r="48" spans="1:9" ht="15">
      <c r="A48" s="70"/>
      <c r="B48" s="73" t="s">
        <v>190</v>
      </c>
      <c r="C48" s="81"/>
      <c r="D48" s="99"/>
      <c r="E48" s="81"/>
      <c r="F48" s="81"/>
      <c r="G48" s="81"/>
      <c r="H48" s="81"/>
      <c r="I48" s="100"/>
    </row>
    <row r="49" spans="1:9" ht="15.6">
      <c r="A49" s="70"/>
      <c r="B49" s="73"/>
      <c r="C49" s="89"/>
      <c r="D49" s="89"/>
      <c r="E49" s="89"/>
      <c r="F49" s="89"/>
      <c r="G49" s="89"/>
      <c r="H49" s="89"/>
      <c r="I49" s="100"/>
    </row>
    <row r="50" spans="1:9" ht="17.399999999999999">
      <c r="A50" s="72"/>
      <c r="B50" s="935" t="str">
        <f>+B1</f>
        <v>Consolidated Edison Company of New York, Inc.</v>
      </c>
      <c r="C50" s="937"/>
      <c r="D50" s="937"/>
      <c r="E50" s="937"/>
      <c r="F50" s="937"/>
      <c r="G50" s="937"/>
      <c r="H50" s="937"/>
      <c r="I50" s="937"/>
    </row>
    <row r="51" spans="1:9" ht="17.399999999999999">
      <c r="A51" s="72"/>
      <c r="B51" s="935" t="str">
        <f>+B2</f>
        <v>Workpaper 2a19: Accumulated Deferred Income Taxes (ADIT) Workpaper - Current Year (Schedule 19 Projects)</v>
      </c>
      <c r="C51" s="935"/>
      <c r="D51" s="935"/>
      <c r="E51" s="935"/>
      <c r="F51" s="935"/>
      <c r="G51" s="935"/>
      <c r="H51" s="935"/>
      <c r="I51" s="935"/>
    </row>
    <row r="52" spans="1:9" ht="17.399999999999999">
      <c r="A52" s="70"/>
      <c r="B52" s="76"/>
      <c r="C52" s="70"/>
      <c r="D52" s="70"/>
      <c r="E52" s="70"/>
      <c r="F52" s="70"/>
      <c r="G52" s="70"/>
      <c r="H52" s="70"/>
      <c r="I52" s="77"/>
    </row>
    <row r="53" spans="1:9" ht="15">
      <c r="A53" s="70"/>
    </row>
    <row r="54" spans="1:9" ht="15.6">
      <c r="A54" s="70"/>
      <c r="B54" s="89" t="s">
        <v>69</v>
      </c>
      <c r="C54" s="89" t="s">
        <v>70</v>
      </c>
      <c r="D54" s="89" t="s">
        <v>71</v>
      </c>
      <c r="E54" s="89" t="s">
        <v>72</v>
      </c>
      <c r="F54" s="89" t="s">
        <v>73</v>
      </c>
      <c r="G54" s="89" t="s">
        <v>74</v>
      </c>
      <c r="H54" s="89" t="s">
        <v>75</v>
      </c>
      <c r="I54" s="89" t="s">
        <v>76</v>
      </c>
    </row>
    <row r="55" spans="1:9" ht="31.2">
      <c r="A55" s="70"/>
      <c r="B55" s="120" t="s">
        <v>547</v>
      </c>
      <c r="C55" s="76" t="s">
        <v>9</v>
      </c>
      <c r="D55" s="76"/>
      <c r="E55" s="118" t="str">
        <f>+E28</f>
        <v xml:space="preserve">Schedule 19 Projects </v>
      </c>
      <c r="F55" s="76" t="s">
        <v>170</v>
      </c>
      <c r="G55" s="76" t="s">
        <v>171</v>
      </c>
      <c r="H55" s="76"/>
      <c r="I55" s="89"/>
    </row>
    <row r="56" spans="1:9" ht="16.2" thickBot="1">
      <c r="A56" s="70"/>
      <c r="B56" s="73"/>
      <c r="C56" s="76"/>
      <c r="D56" s="76" t="str">
        <f>+D29</f>
        <v>Excluded</v>
      </c>
      <c r="E56" s="76" t="s">
        <v>172</v>
      </c>
      <c r="F56" s="76" t="s">
        <v>172</v>
      </c>
      <c r="G56" s="76" t="s">
        <v>172</v>
      </c>
      <c r="H56" s="90"/>
      <c r="I56" s="76" t="s">
        <v>181</v>
      </c>
    </row>
    <row r="57" spans="1:9" ht="15">
      <c r="A57" s="70">
        <f>+A42+1</f>
        <v>25</v>
      </c>
      <c r="B57" s="102" t="s">
        <v>514</v>
      </c>
      <c r="C57" s="190" t="e">
        <f>+SUM(D57:G57)</f>
        <v>#DIV/0!</v>
      </c>
      <c r="D57" s="190">
        <v>0</v>
      </c>
      <c r="E57" s="191" t="e">
        <f>+'2c19-ADIT Proration Projected'!S24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6">+A58+1</f>
        <v>27</v>
      </c>
      <c r="B59" s="122"/>
      <c r="C59" s="192">
        <f t="shared" ref="C59:C61" si="7">+SUM(D59:G59)</f>
        <v>0</v>
      </c>
      <c r="D59" s="192"/>
      <c r="E59" s="193"/>
      <c r="F59" s="193"/>
      <c r="G59" s="193"/>
      <c r="H59" s="91"/>
      <c r="I59" s="105"/>
    </row>
    <row r="60" spans="1:9" ht="15">
      <c r="A60" s="70">
        <f t="shared" si="6"/>
        <v>28</v>
      </c>
      <c r="B60" s="122"/>
      <c r="C60" s="192">
        <f t="shared" si="7"/>
        <v>0</v>
      </c>
      <c r="D60" s="192"/>
      <c r="E60" s="193"/>
      <c r="F60" s="193"/>
      <c r="G60" s="193"/>
      <c r="H60" s="91"/>
      <c r="I60" s="105"/>
    </row>
    <row r="61" spans="1:9" ht="15">
      <c r="A61" s="70">
        <f t="shared" si="6"/>
        <v>29</v>
      </c>
      <c r="B61" s="117"/>
      <c r="C61" s="192">
        <f t="shared" si="7"/>
        <v>0</v>
      </c>
      <c r="D61" s="124">
        <v>0</v>
      </c>
      <c r="E61" s="124">
        <v>0</v>
      </c>
      <c r="F61" s="124">
        <v>0</v>
      </c>
      <c r="G61" s="124">
        <v>0</v>
      </c>
      <c r="H61" s="93"/>
      <c r="I61" s="105"/>
    </row>
    <row r="62" spans="1:9" ht="16.2" thickBot="1">
      <c r="A62" s="70">
        <f t="shared" si="6"/>
        <v>30</v>
      </c>
      <c r="B62" s="94" t="s">
        <v>9</v>
      </c>
      <c r="C62" s="95" t="e">
        <f>+SUM(C57:C61)</f>
        <v>#DIV/0!</v>
      </c>
      <c r="D62" s="95">
        <f t="shared" ref="D62:G62" si="8">+SUM(D57:D61)</f>
        <v>0</v>
      </c>
      <c r="E62" s="95" t="e">
        <f t="shared" si="8"/>
        <v>#DIV/0!</v>
      </c>
      <c r="F62" s="95">
        <f t="shared" si="8"/>
        <v>0</v>
      </c>
      <c r="G62" s="95">
        <f t="shared" si="8"/>
        <v>0</v>
      </c>
      <c r="H62" s="95"/>
      <c r="I62" s="96"/>
    </row>
    <row r="63" spans="1:9" ht="15">
      <c r="A63" s="70"/>
      <c r="B63" s="70" t="s">
        <v>183</v>
      </c>
      <c r="C63" s="70"/>
      <c r="D63" s="70"/>
      <c r="E63" s="81"/>
      <c r="F63" s="97"/>
      <c r="G63" s="70"/>
      <c r="H63" s="70"/>
      <c r="I63" s="100"/>
    </row>
    <row r="64" spans="1:9" ht="15">
      <c r="A64" s="70"/>
      <c r="B64" s="73" t="s">
        <v>412</v>
      </c>
      <c r="C64" s="70"/>
      <c r="D64" s="70"/>
      <c r="E64" s="70"/>
      <c r="F64" s="70"/>
      <c r="G64" s="81"/>
      <c r="H64" s="81"/>
      <c r="I64" s="81"/>
    </row>
    <row r="65" spans="1:9" ht="15">
      <c r="A65" s="70"/>
      <c r="B65" s="73" t="s">
        <v>191</v>
      </c>
      <c r="C65" s="70"/>
      <c r="D65" s="70"/>
      <c r="E65" s="70"/>
      <c r="F65" s="70"/>
      <c r="G65" s="81"/>
      <c r="H65" s="81"/>
      <c r="I65" s="81"/>
    </row>
    <row r="66" spans="1:9" ht="15">
      <c r="A66" s="70"/>
      <c r="B66" s="73" t="s">
        <v>192</v>
      </c>
      <c r="C66" s="70"/>
      <c r="D66" s="70"/>
      <c r="E66" s="70"/>
      <c r="F66" s="70"/>
      <c r="G66" s="81"/>
      <c r="H66" s="81"/>
      <c r="I66" s="81"/>
    </row>
    <row r="67" spans="1:9" ht="15" customHeight="1">
      <c r="A67" s="70"/>
      <c r="B67" s="934" t="s">
        <v>193</v>
      </c>
      <c r="C67" s="934"/>
      <c r="D67" s="934"/>
      <c r="E67" s="934"/>
      <c r="F67" s="934"/>
      <c r="G67" s="934"/>
      <c r="H67" s="934"/>
      <c r="I67" s="934"/>
    </row>
    <row r="68" spans="1:9" ht="15" customHeight="1">
      <c r="A68" s="70"/>
      <c r="B68" s="73" t="s">
        <v>190</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Consolidated Edison Company of New York, Inc.</v>
      </c>
      <c r="C72" s="107"/>
      <c r="D72" s="107"/>
      <c r="E72" s="107"/>
      <c r="F72" s="107"/>
      <c r="G72" s="107"/>
      <c r="H72" s="107"/>
      <c r="I72" s="107"/>
    </row>
    <row r="73" spans="1:9" ht="17.399999999999999">
      <c r="A73" s="72"/>
      <c r="B73" s="935" t="str">
        <f>+B2</f>
        <v>Workpaper 2a19: Accumulated Deferred Income Taxes (ADIT) Workpaper - Current Year (Schedule 19 Projects)</v>
      </c>
      <c r="C73" s="935"/>
      <c r="D73" s="935"/>
      <c r="E73" s="935"/>
      <c r="F73" s="935"/>
      <c r="G73" s="935"/>
      <c r="H73" s="935"/>
      <c r="I73" s="935"/>
    </row>
    <row r="74" spans="1:9" ht="17.399999999999999">
      <c r="A74" s="72"/>
      <c r="B74" s="108"/>
      <c r="C74" s="72"/>
      <c r="D74" s="72"/>
      <c r="E74" s="72"/>
      <c r="F74" s="72"/>
      <c r="G74" s="109"/>
      <c r="H74" s="109"/>
      <c r="I74" s="110"/>
    </row>
    <row r="75" spans="1:9" ht="15.6">
      <c r="A75" s="70"/>
      <c r="B75" s="89" t="s">
        <v>69</v>
      </c>
      <c r="C75" s="89" t="s">
        <v>70</v>
      </c>
      <c r="D75" s="89" t="s">
        <v>71</v>
      </c>
      <c r="E75" s="89" t="s">
        <v>72</v>
      </c>
      <c r="F75" s="89" t="s">
        <v>73</v>
      </c>
      <c r="G75" s="89" t="s">
        <v>74</v>
      </c>
      <c r="H75" s="89" t="s">
        <v>75</v>
      </c>
      <c r="I75" s="89" t="s">
        <v>76</v>
      </c>
    </row>
    <row r="76" spans="1:9" ht="31.2">
      <c r="A76" s="70"/>
      <c r="B76" s="120" t="s">
        <v>548</v>
      </c>
      <c r="C76" s="89" t="s">
        <v>9</v>
      </c>
      <c r="D76" s="111"/>
      <c r="E76" s="119" t="str">
        <f>+E55</f>
        <v xml:space="preserve">Schedule 19 Projects </v>
      </c>
      <c r="F76" s="111" t="s">
        <v>170</v>
      </c>
      <c r="G76" s="111" t="s">
        <v>171</v>
      </c>
      <c r="H76" s="89"/>
      <c r="I76" s="70"/>
    </row>
    <row r="77" spans="1:9" ht="15.6">
      <c r="A77" s="70"/>
      <c r="B77" s="73"/>
      <c r="C77" s="89"/>
      <c r="D77" s="89" t="str">
        <f>+D56</f>
        <v>Excluded</v>
      </c>
      <c r="E77" s="89" t="s">
        <v>172</v>
      </c>
      <c r="F77" s="89"/>
      <c r="G77" s="89"/>
      <c r="H77" s="89"/>
      <c r="I77" s="76" t="s">
        <v>181</v>
      </c>
    </row>
    <row r="78" spans="1:9" ht="15">
      <c r="A78" s="81">
        <f>+A62+1</f>
        <v>31</v>
      </c>
      <c r="B78" s="197"/>
      <c r="C78" s="124">
        <f>+SUM(D78:G78)</f>
        <v>0</v>
      </c>
      <c r="D78" s="124"/>
      <c r="E78" s="124">
        <v>0</v>
      </c>
      <c r="F78" s="124">
        <v>0</v>
      </c>
      <c r="G78" s="124">
        <v>0</v>
      </c>
      <c r="H78" s="332"/>
      <c r="I78" s="198"/>
    </row>
    <row r="79" spans="1:9" ht="15">
      <c r="A79" s="81">
        <f>+A78+1</f>
        <v>32</v>
      </c>
      <c r="B79" s="197"/>
      <c r="C79" s="124">
        <f t="shared" ref="C79:C84" si="9">+SUM(D79:G79)</f>
        <v>0</v>
      </c>
      <c r="D79" s="124"/>
      <c r="E79" s="124">
        <v>0</v>
      </c>
      <c r="F79" s="124"/>
      <c r="G79" s="124"/>
      <c r="H79" s="332"/>
      <c r="I79" s="198"/>
    </row>
    <row r="80" spans="1:9" ht="15">
      <c r="A80" s="81">
        <f t="shared" ref="A80:A83" si="10">+A79+1</f>
        <v>33</v>
      </c>
      <c r="B80" s="197"/>
      <c r="C80" s="124">
        <f t="shared" si="9"/>
        <v>0</v>
      </c>
      <c r="D80" s="124"/>
      <c r="E80" s="124"/>
      <c r="F80" s="124"/>
      <c r="G80" s="124"/>
      <c r="H80" s="332"/>
      <c r="I80" s="198"/>
    </row>
    <row r="81" spans="1:10" ht="15">
      <c r="A81" s="81">
        <f t="shared" si="10"/>
        <v>34</v>
      </c>
      <c r="B81" s="197"/>
      <c r="C81" s="124">
        <f t="shared" si="9"/>
        <v>0</v>
      </c>
      <c r="D81" s="124"/>
      <c r="E81" s="124"/>
      <c r="F81" s="124"/>
      <c r="G81" s="124"/>
      <c r="H81" s="332"/>
      <c r="I81" s="198"/>
    </row>
    <row r="82" spans="1:10" ht="15">
      <c r="A82" s="81">
        <f t="shared" si="10"/>
        <v>35</v>
      </c>
      <c r="B82" s="197"/>
      <c r="C82" s="124">
        <f t="shared" si="9"/>
        <v>0</v>
      </c>
      <c r="D82" s="124"/>
      <c r="E82" s="124"/>
      <c r="F82" s="124"/>
      <c r="G82" s="124"/>
      <c r="H82" s="332"/>
      <c r="I82" s="198"/>
    </row>
    <row r="83" spans="1:10" ht="15">
      <c r="A83" s="81">
        <f t="shared" si="10"/>
        <v>36</v>
      </c>
      <c r="B83" s="197"/>
      <c r="C83" s="124">
        <f t="shared" si="9"/>
        <v>0</v>
      </c>
      <c r="D83" s="124"/>
      <c r="E83" s="124"/>
      <c r="F83" s="124"/>
      <c r="G83" s="124"/>
      <c r="H83" s="332"/>
      <c r="I83" s="198"/>
    </row>
    <row r="84" spans="1:10" ht="15">
      <c r="A84" s="81">
        <f>+A83+1</f>
        <v>37</v>
      </c>
      <c r="B84" s="197"/>
      <c r="C84" s="124">
        <f t="shared" si="9"/>
        <v>0</v>
      </c>
      <c r="D84" s="124"/>
      <c r="E84" s="124"/>
      <c r="F84" s="124"/>
      <c r="G84" s="124"/>
      <c r="H84" s="332"/>
      <c r="I84" s="198"/>
    </row>
    <row r="85" spans="1:10" ht="15.6">
      <c r="A85" s="81">
        <f>+A84+1</f>
        <v>38</v>
      </c>
      <c r="B85" s="199" t="s">
        <v>9</v>
      </c>
      <c r="C85" s="200">
        <f>+SUM(C78:C84)</f>
        <v>0</v>
      </c>
      <c r="D85" s="200">
        <f t="shared" ref="D85:G85" si="11">+SUM(D78:D84)</f>
        <v>0</v>
      </c>
      <c r="E85" s="200">
        <f t="shared" si="11"/>
        <v>0</v>
      </c>
      <c r="F85" s="200">
        <f t="shared" si="11"/>
        <v>0</v>
      </c>
      <c r="G85" s="200">
        <f t="shared" si="11"/>
        <v>0</v>
      </c>
      <c r="H85" s="200"/>
      <c r="I85" s="201"/>
    </row>
    <row r="86" spans="1:10" ht="15">
      <c r="A86" s="70"/>
      <c r="B86" s="73"/>
      <c r="C86" s="83"/>
      <c r="D86" s="83"/>
      <c r="E86" s="83"/>
      <c r="F86" s="83"/>
      <c r="G86" s="83"/>
      <c r="H86" s="83"/>
      <c r="I86" s="100"/>
    </row>
    <row r="87" spans="1:10" ht="15">
      <c r="A87" s="70"/>
      <c r="B87" s="70" t="s">
        <v>185</v>
      </c>
      <c r="C87" s="70"/>
      <c r="D87" s="70"/>
      <c r="E87" s="81"/>
      <c r="F87" s="81"/>
      <c r="G87" s="70"/>
      <c r="H87" s="70"/>
      <c r="I87" s="81"/>
      <c r="J87" s="69"/>
    </row>
    <row r="88" spans="1:10" ht="15">
      <c r="A88" s="70"/>
      <c r="B88" s="73" t="s">
        <v>412</v>
      </c>
      <c r="C88" s="70"/>
      <c r="D88" s="70"/>
      <c r="E88" s="70"/>
      <c r="F88" s="70"/>
      <c r="G88" s="81"/>
      <c r="H88" s="81"/>
      <c r="I88" s="81"/>
      <c r="J88" s="69"/>
    </row>
    <row r="89" spans="1:10" ht="15">
      <c r="A89" s="70"/>
      <c r="B89" s="73" t="s">
        <v>191</v>
      </c>
      <c r="C89" s="70"/>
      <c r="D89" s="70"/>
      <c r="E89" s="70"/>
      <c r="F89" s="70"/>
      <c r="G89" s="81"/>
      <c r="H89" s="81"/>
      <c r="I89" s="81"/>
      <c r="J89" s="69"/>
    </row>
    <row r="90" spans="1:10" ht="15">
      <c r="A90" s="70"/>
      <c r="B90" s="73" t="s">
        <v>192</v>
      </c>
      <c r="C90" s="70"/>
      <c r="D90" s="70"/>
      <c r="E90" s="70"/>
      <c r="F90" s="70"/>
      <c r="G90" s="81"/>
      <c r="H90" s="81"/>
      <c r="I90" s="81"/>
      <c r="J90" s="69"/>
    </row>
    <row r="91" spans="1:10" ht="15">
      <c r="A91" s="70"/>
      <c r="B91" s="934" t="s">
        <v>193</v>
      </c>
      <c r="C91" s="934"/>
      <c r="D91" s="934"/>
      <c r="E91" s="934"/>
      <c r="F91" s="934"/>
      <c r="G91" s="934"/>
      <c r="H91" s="934"/>
      <c r="I91" s="934"/>
      <c r="J91" s="69"/>
    </row>
    <row r="92" spans="1:10" ht="15" customHeight="1">
      <c r="A92" s="70"/>
      <c r="B92" s="73" t="s">
        <v>190</v>
      </c>
      <c r="C92" s="81"/>
      <c r="D92" s="99"/>
      <c r="E92" s="81"/>
      <c r="F92" s="81"/>
      <c r="G92" s="81"/>
      <c r="H92" s="81"/>
      <c r="I92" s="100"/>
      <c r="J92" s="69"/>
    </row>
    <row r="93" spans="1:10" ht="15">
      <c r="I93" s="184"/>
      <c r="J93" s="69"/>
    </row>
    <row r="94" spans="1:10" ht="15">
      <c r="I94" s="184"/>
      <c r="J94" s="69"/>
    </row>
    <row r="95" spans="1:10" ht="15">
      <c r="I95" s="307"/>
      <c r="J95" s="69"/>
    </row>
    <row r="96" spans="1:10" ht="15">
      <c r="I96" s="307"/>
      <c r="J96" s="69"/>
    </row>
    <row r="97" spans="9:10" ht="15">
      <c r="I97" s="307"/>
      <c r="J97" s="69"/>
    </row>
    <row r="98" spans="9:10" ht="15">
      <c r="I98" s="307"/>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8"/>
  <sheetViews>
    <sheetView topLeftCell="A40" zoomScale="80" zoomScaleNormal="80" zoomScaleSheetLayoutView="90" zoomScalePageLayoutView="60" workbookViewId="0">
      <selection activeCell="E57" sqref="E57"/>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936" t="s">
        <v>64</v>
      </c>
      <c r="C1" s="936"/>
      <c r="D1" s="936"/>
      <c r="E1" s="936"/>
      <c r="F1" s="936"/>
      <c r="G1" s="936"/>
      <c r="H1" s="936"/>
      <c r="I1" s="936"/>
      <c r="J1" s="69"/>
    </row>
    <row r="2" spans="1:10" ht="17.399999999999999">
      <c r="A2" s="72"/>
      <c r="B2" s="936" t="s">
        <v>756</v>
      </c>
      <c r="C2" s="936"/>
      <c r="D2" s="936"/>
      <c r="E2" s="936"/>
      <c r="F2" s="936"/>
      <c r="G2" s="936"/>
      <c r="H2" s="936"/>
      <c r="I2" s="936"/>
      <c r="J2" s="69"/>
    </row>
    <row r="3" spans="1:10" ht="17.399999999999999">
      <c r="A3" s="70"/>
      <c r="B3" s="938" t="str">
        <f>+'Appendix A'!K3</f>
        <v>Actual or Projected for the 12 Months Ended December ….</v>
      </c>
      <c r="C3" s="938"/>
      <c r="D3" s="938"/>
      <c r="E3" s="938"/>
      <c r="F3" s="938"/>
      <c r="G3" s="938"/>
      <c r="H3" s="938"/>
      <c r="I3" s="938"/>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69</v>
      </c>
      <c r="C6" s="89" t="s">
        <v>70</v>
      </c>
      <c r="D6" s="89" t="s">
        <v>71</v>
      </c>
      <c r="E6" s="89" t="s">
        <v>72</v>
      </c>
      <c r="F6" s="89" t="s">
        <v>73</v>
      </c>
      <c r="G6" s="89" t="s">
        <v>74</v>
      </c>
      <c r="H6" s="89" t="s">
        <v>75</v>
      </c>
      <c r="I6" s="89" t="s">
        <v>76</v>
      </c>
      <c r="J6" s="69"/>
    </row>
    <row r="7" spans="1:10" ht="31.2">
      <c r="A7" s="70"/>
      <c r="B7" s="73"/>
      <c r="C7" s="70"/>
      <c r="D7" s="118" t="s">
        <v>613</v>
      </c>
      <c r="E7" s="76" t="s">
        <v>170</v>
      </c>
      <c r="F7" s="76" t="s">
        <v>171</v>
      </c>
      <c r="G7" s="76"/>
      <c r="H7" s="76" t="s">
        <v>9</v>
      </c>
      <c r="I7" s="78"/>
      <c r="J7" s="69"/>
    </row>
    <row r="8" spans="1:10" ht="17.399999999999999">
      <c r="A8" s="70"/>
      <c r="B8" s="73"/>
      <c r="C8" s="82" t="s">
        <v>515</v>
      </c>
      <c r="D8" s="76"/>
      <c r="E8" s="76" t="s">
        <v>172</v>
      </c>
      <c r="F8" s="76" t="s">
        <v>172</v>
      </c>
      <c r="G8" s="76"/>
      <c r="H8" s="76" t="s">
        <v>173</v>
      </c>
      <c r="I8" s="78"/>
      <c r="J8" s="69"/>
    </row>
    <row r="9" spans="1:10" ht="24.6">
      <c r="A9" s="79"/>
      <c r="B9" s="80"/>
      <c r="C9" s="82" t="s">
        <v>187</v>
      </c>
      <c r="D9" s="79"/>
      <c r="E9" s="79"/>
      <c r="F9" s="79"/>
      <c r="G9" s="79"/>
      <c r="H9" s="79"/>
      <c r="I9" s="79"/>
      <c r="J9" s="69"/>
    </row>
    <row r="10" spans="1:10" ht="15.6">
      <c r="A10" s="81">
        <v>1</v>
      </c>
      <c r="B10" s="73"/>
      <c r="C10" s="82" t="s">
        <v>179</v>
      </c>
      <c r="D10" s="83">
        <f>+E42</f>
        <v>0</v>
      </c>
      <c r="E10" s="83">
        <f>+F42</f>
        <v>0</v>
      </c>
      <c r="F10" s="83">
        <f>+G42</f>
        <v>0</v>
      </c>
      <c r="G10" s="83"/>
      <c r="H10" s="83"/>
      <c r="I10" s="84" t="str">
        <f>"(Line "&amp;A42&amp;")"</f>
        <v>(Line 24)</v>
      </c>
      <c r="J10" s="69"/>
    </row>
    <row r="11" spans="1:10" ht="15.6">
      <c r="A11" s="81">
        <f>+A10+1</f>
        <v>2</v>
      </c>
      <c r="B11" s="73"/>
      <c r="C11" s="82" t="s">
        <v>188</v>
      </c>
      <c r="D11" s="598">
        <v>0</v>
      </c>
      <c r="E11" s="83">
        <f>+F62</f>
        <v>0</v>
      </c>
      <c r="F11" s="83">
        <f>+G62</f>
        <v>0</v>
      </c>
      <c r="G11" s="83"/>
      <c r="H11" s="83"/>
      <c r="I11" s="84" t="str">
        <f>"(Line "&amp;A62&amp;")"</f>
        <v>(Line 30)</v>
      </c>
      <c r="J11" s="69"/>
    </row>
    <row r="12" spans="1:10" ht="15.6">
      <c r="A12" s="81">
        <f>+A11+1</f>
        <v>3</v>
      </c>
      <c r="B12" s="73"/>
      <c r="C12" s="82" t="s">
        <v>184</v>
      </c>
      <c r="D12" s="85">
        <f>+E85</f>
        <v>0</v>
      </c>
      <c r="E12" s="85">
        <f>+F85</f>
        <v>0</v>
      </c>
      <c r="F12" s="85">
        <f>+G85</f>
        <v>0</v>
      </c>
      <c r="G12" s="85"/>
      <c r="H12" s="83"/>
      <c r="I12" s="84" t="str">
        <f>"(Line "&amp;A85&amp;")"</f>
        <v>(Line 38)</v>
      </c>
      <c r="J12" s="69"/>
    </row>
    <row r="13" spans="1:10" ht="15.6">
      <c r="A13" s="81">
        <f t="shared" ref="A13:A20" si="0">+A12+1</f>
        <v>4</v>
      </c>
      <c r="B13" s="73"/>
      <c r="C13" s="82" t="s">
        <v>174</v>
      </c>
      <c r="D13" s="83">
        <f>+SUM(D10:D12)</f>
        <v>0</v>
      </c>
      <c r="E13" s="83">
        <f t="shared" ref="E13:F13" si="1">+SUM(E10:E12)</f>
        <v>0</v>
      </c>
      <c r="F13" s="83">
        <f t="shared" si="1"/>
        <v>0</v>
      </c>
      <c r="G13" s="83"/>
      <c r="H13" s="83"/>
      <c r="I13" s="84" t="str">
        <f>"(Line "&amp;A10&amp;" + Line "&amp;A11&amp;" + Line "&amp;A12&amp;")"</f>
        <v>(Line 1 + Line 2 + Line 3)</v>
      </c>
      <c r="J13" s="69"/>
    </row>
    <row r="14" spans="1:10" ht="15.6">
      <c r="A14" s="81">
        <f t="shared" si="0"/>
        <v>5</v>
      </c>
      <c r="B14" s="73"/>
      <c r="C14" s="82" t="s">
        <v>611</v>
      </c>
      <c r="D14" s="70"/>
      <c r="E14" s="70"/>
      <c r="F14" s="331" t="e">
        <f>+'Appendix A'!F162</f>
        <v>#DIV/0!</v>
      </c>
      <c r="G14" s="70"/>
      <c r="H14" s="70"/>
      <c r="I14" s="84" t="s">
        <v>427</v>
      </c>
      <c r="J14" s="69"/>
    </row>
    <row r="15" spans="1:10" ht="15.6">
      <c r="A15" s="81">
        <f t="shared" si="0"/>
        <v>6</v>
      </c>
      <c r="B15" s="73"/>
      <c r="C15" s="82" t="s">
        <v>189</v>
      </c>
      <c r="D15" s="70"/>
      <c r="E15" s="331" t="e">
        <f>+'Appendix A'!L20</f>
        <v>#DIV/0!</v>
      </c>
      <c r="F15" s="70"/>
      <c r="G15" s="70"/>
      <c r="H15" s="70"/>
      <c r="I15" s="84" t="s">
        <v>427</v>
      </c>
      <c r="J15" s="69"/>
    </row>
    <row r="16" spans="1:10" ht="15.6">
      <c r="A16" s="81">
        <f>+A15+1</f>
        <v>7</v>
      </c>
      <c r="B16" s="73"/>
      <c r="C16" s="82" t="s">
        <v>175</v>
      </c>
      <c r="D16" s="596">
        <f>+D13</f>
        <v>0</v>
      </c>
      <c r="E16" s="83" t="e">
        <f>+E15*E13</f>
        <v>#DIV/0!</v>
      </c>
      <c r="F16" s="83" t="e">
        <f>+F14*F13</f>
        <v>#DIV/0!</v>
      </c>
      <c r="G16" s="83"/>
      <c r="H16" s="86" t="e">
        <f>SUM(D16:F16)</f>
        <v>#DIV/0!</v>
      </c>
      <c r="I16" s="84" t="str">
        <f>"(Line "&amp;A13&amp;" * Line "&amp;A14&amp;" or Line "&amp;A15&amp;")"</f>
        <v>(Line 4 * Line 5 or Line 6)</v>
      </c>
      <c r="J16" s="69"/>
    </row>
    <row r="17" spans="1:10" ht="15.6">
      <c r="A17" s="81">
        <f t="shared" si="0"/>
        <v>8</v>
      </c>
      <c r="B17" s="73"/>
      <c r="C17" s="126" t="s">
        <v>442</v>
      </c>
      <c r="D17" s="869">
        <f>+'2b19-ADIT Prior Year'!D15</f>
        <v>0</v>
      </c>
      <c r="E17" s="85" t="e">
        <f>+'2b10-ADIT Prior Year'!E15</f>
        <v>#DIV/0!</v>
      </c>
      <c r="F17" s="85" t="e">
        <f>+'2b10-ADIT Prior Year'!F15</f>
        <v>#DIV/0!</v>
      </c>
      <c r="G17" s="83"/>
      <c r="H17" s="597" t="e">
        <f t="shared" ref="H17" si="2">SUM(D17:F17)</f>
        <v>#DIV/0!</v>
      </c>
      <c r="I17" s="84" t="str">
        <f>"Workpaper 2b, Line "&amp;'2b19-ADIT Prior Year'!A15&amp;""</f>
        <v>Workpaper 2b, Line 7</v>
      </c>
      <c r="J17" s="69"/>
    </row>
    <row r="18" spans="1:10" ht="15.6">
      <c r="A18" s="81">
        <f t="shared" si="0"/>
        <v>9</v>
      </c>
      <c r="B18" s="73"/>
      <c r="C18" s="126" t="s">
        <v>516</v>
      </c>
      <c r="D18" s="83">
        <f>(D16+D17)/2</f>
        <v>0</v>
      </c>
      <c r="E18" s="83" t="e">
        <f>(E16+E17)/2</f>
        <v>#DIV/0!</v>
      </c>
      <c r="F18" s="83" t="e">
        <f>(F16+F17)/2</f>
        <v>#DIV/0!</v>
      </c>
      <c r="G18" s="83"/>
      <c r="H18" s="86" t="e">
        <f>SUM(D18:F18)</f>
        <v>#DIV/0!</v>
      </c>
      <c r="I18" s="84" t="str">
        <f>"(Average of Line "&amp;A16&amp;" + Line "&amp;A17&amp;")"</f>
        <v>(Average of Line 7 + Line 8)</v>
      </c>
      <c r="J18" s="69"/>
    </row>
    <row r="19" spans="1:10" ht="15.6">
      <c r="A19" s="81">
        <f t="shared" si="0"/>
        <v>10</v>
      </c>
      <c r="B19" s="73"/>
      <c r="C19" s="126" t="s">
        <v>517</v>
      </c>
      <c r="D19" s="83"/>
      <c r="E19" s="83"/>
      <c r="F19" s="83"/>
      <c r="G19" s="83"/>
      <c r="H19" s="599" t="e">
        <f>+'2c10-ADIT Proration Project'!S24</f>
        <v>#DIV/0!</v>
      </c>
      <c r="I19" s="606" t="str">
        <f>"From Workpaper 2c, Line "&amp;'2c19-ADIT Proration Projected'!A24&amp;", Col. "&amp;'2c19-ADIT Proration Projected'!S8&amp;" or Workpaper 2d, Line "&amp;'2d19-ADIT Proration Actual'!A28&amp;", Col. "&amp;'2d19-ADIT Proration Actual'!P13&amp;""</f>
        <v>From Workpaper 2c, Line 14, Col. (r) or Workpaper 2d, Line 13, Col. (n)</v>
      </c>
      <c r="J19" s="69"/>
    </row>
    <row r="20" spans="1:10" ht="15.6">
      <c r="A20" s="81">
        <f t="shared" si="0"/>
        <v>11</v>
      </c>
      <c r="B20" s="73"/>
      <c r="C20" s="126" t="s">
        <v>518</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176</v>
      </c>
      <c r="C24" s="70"/>
      <c r="D24" s="70"/>
      <c r="E24" s="70"/>
      <c r="F24" s="70"/>
      <c r="G24" s="70"/>
      <c r="H24" s="70"/>
      <c r="I24" s="70"/>
    </row>
    <row r="25" spans="1:10" ht="15">
      <c r="A25" s="70"/>
      <c r="B25" s="73" t="s">
        <v>177</v>
      </c>
      <c r="C25" s="70"/>
      <c r="D25" s="70"/>
      <c r="E25" s="70"/>
      <c r="F25" s="70"/>
      <c r="G25" s="70"/>
      <c r="H25" s="70"/>
      <c r="I25" s="70"/>
    </row>
    <row r="26" spans="1:10" ht="15.6">
      <c r="A26" s="70"/>
      <c r="B26" s="73"/>
      <c r="C26" s="70"/>
      <c r="D26" s="70"/>
      <c r="E26" s="70"/>
      <c r="F26" s="70"/>
      <c r="G26" s="87"/>
      <c r="H26" s="87"/>
      <c r="I26" s="70"/>
    </row>
    <row r="27" spans="1:10" ht="15.6">
      <c r="A27" s="70"/>
      <c r="B27" s="89" t="s">
        <v>69</v>
      </c>
      <c r="C27" s="89" t="s">
        <v>70</v>
      </c>
      <c r="D27" s="89" t="s">
        <v>71</v>
      </c>
      <c r="E27" s="89" t="s">
        <v>72</v>
      </c>
      <c r="F27" s="89" t="s">
        <v>73</v>
      </c>
      <c r="G27" s="89" t="s">
        <v>74</v>
      </c>
      <c r="H27" s="89" t="s">
        <v>75</v>
      </c>
      <c r="I27" s="89" t="s">
        <v>76</v>
      </c>
    </row>
    <row r="28" spans="1:10" ht="31.2">
      <c r="A28" s="70"/>
      <c r="B28" s="116" t="s">
        <v>612</v>
      </c>
      <c r="C28" s="76"/>
      <c r="D28" s="76"/>
      <c r="E28" s="118" t="str">
        <f>+D7</f>
        <v xml:space="preserve">Schedule 10 Projects </v>
      </c>
      <c r="F28" s="76" t="s">
        <v>170</v>
      </c>
      <c r="G28" s="76" t="s">
        <v>171</v>
      </c>
      <c r="H28" s="76"/>
      <c r="I28" s="70"/>
    </row>
    <row r="29" spans="1:10" ht="16.2" thickBot="1">
      <c r="A29" s="70"/>
      <c r="B29" s="73"/>
      <c r="C29" s="76" t="s">
        <v>9</v>
      </c>
      <c r="D29" s="76" t="s">
        <v>180</v>
      </c>
      <c r="E29" s="76" t="s">
        <v>172</v>
      </c>
      <c r="F29" s="76" t="s">
        <v>172</v>
      </c>
      <c r="G29" s="76" t="s">
        <v>172</v>
      </c>
      <c r="H29" s="76"/>
      <c r="I29" s="76" t="s">
        <v>181</v>
      </c>
    </row>
    <row r="30" spans="1:10" ht="15">
      <c r="A30" s="81">
        <f>+A20+1</f>
        <v>12</v>
      </c>
      <c r="B30" s="327" t="s">
        <v>410</v>
      </c>
      <c r="C30" s="194">
        <f>+SUM(D30:G30)</f>
        <v>0</v>
      </c>
      <c r="D30" s="123">
        <v>0</v>
      </c>
      <c r="E30" s="123">
        <v>0</v>
      </c>
      <c r="F30" s="123">
        <v>0</v>
      </c>
      <c r="G30" s="123">
        <v>0</v>
      </c>
      <c r="H30" s="195"/>
      <c r="I30" s="196"/>
    </row>
    <row r="31" spans="1:10" ht="15">
      <c r="A31" s="81">
        <f>+A30+1</f>
        <v>13</v>
      </c>
      <c r="B31" s="328" t="s">
        <v>411</v>
      </c>
      <c r="C31" s="189">
        <f t="shared" ref="C31:C41" si="3">+SUM(D31:G31)</f>
        <v>0</v>
      </c>
      <c r="D31" s="124">
        <v>0</v>
      </c>
      <c r="E31" s="124">
        <v>0</v>
      </c>
      <c r="F31" s="124">
        <v>0</v>
      </c>
      <c r="G31" s="124">
        <v>0</v>
      </c>
      <c r="H31" s="187"/>
      <c r="I31" s="92"/>
    </row>
    <row r="32" spans="1:10" ht="15">
      <c r="A32" s="81">
        <f t="shared" ref="A32:A40" si="4">+A31+1</f>
        <v>14</v>
      </c>
      <c r="B32" s="186"/>
      <c r="C32" s="189">
        <f t="shared" si="3"/>
        <v>0</v>
      </c>
      <c r="D32" s="124">
        <v>0</v>
      </c>
      <c r="E32" s="124">
        <v>0</v>
      </c>
      <c r="F32" s="124">
        <v>0</v>
      </c>
      <c r="G32" s="124">
        <v>0</v>
      </c>
      <c r="H32" s="187"/>
      <c r="I32" s="92"/>
    </row>
    <row r="33" spans="1:9" ht="15">
      <c r="A33" s="81">
        <f t="shared" si="4"/>
        <v>15</v>
      </c>
      <c r="B33" s="186"/>
      <c r="C33" s="189">
        <f t="shared" si="3"/>
        <v>0</v>
      </c>
      <c r="D33" s="124">
        <v>0</v>
      </c>
      <c r="E33" s="124">
        <v>0</v>
      </c>
      <c r="F33" s="124">
        <v>0</v>
      </c>
      <c r="G33" s="124">
        <v>0</v>
      </c>
      <c r="H33" s="187"/>
      <c r="I33" s="92"/>
    </row>
    <row r="34" spans="1:9" ht="15">
      <c r="A34" s="81">
        <f t="shared" si="4"/>
        <v>16</v>
      </c>
      <c r="B34" s="186"/>
      <c r="C34" s="189">
        <f t="shared" si="3"/>
        <v>0</v>
      </c>
      <c r="D34" s="124">
        <v>0</v>
      </c>
      <c r="E34" s="124">
        <v>0</v>
      </c>
      <c r="F34" s="124">
        <v>0</v>
      </c>
      <c r="G34" s="124">
        <v>0</v>
      </c>
      <c r="H34" s="187"/>
      <c r="I34" s="92"/>
    </row>
    <row r="35" spans="1:9" ht="15">
      <c r="A35" s="81">
        <f t="shared" si="4"/>
        <v>17</v>
      </c>
      <c r="B35" s="186"/>
      <c r="C35" s="189">
        <f t="shared" si="3"/>
        <v>0</v>
      </c>
      <c r="D35" s="124">
        <v>0</v>
      </c>
      <c r="E35" s="124">
        <v>0</v>
      </c>
      <c r="F35" s="124">
        <v>0</v>
      </c>
      <c r="G35" s="124">
        <v>0</v>
      </c>
      <c r="H35" s="187"/>
      <c r="I35" s="92"/>
    </row>
    <row r="36" spans="1:9" ht="15">
      <c r="A36" s="81">
        <f t="shared" si="4"/>
        <v>18</v>
      </c>
      <c r="B36" s="186"/>
      <c r="C36" s="189">
        <f t="shared" si="3"/>
        <v>0</v>
      </c>
      <c r="D36" s="124">
        <v>0</v>
      </c>
      <c r="E36" s="124">
        <v>0</v>
      </c>
      <c r="F36" s="124">
        <v>0</v>
      </c>
      <c r="G36" s="124">
        <v>0</v>
      </c>
      <c r="H36" s="187"/>
      <c r="I36" s="92"/>
    </row>
    <row r="37" spans="1:9" ht="15">
      <c r="A37" s="81">
        <f t="shared" si="4"/>
        <v>19</v>
      </c>
      <c r="B37" s="186"/>
      <c r="C37" s="189">
        <f t="shared" si="3"/>
        <v>0</v>
      </c>
      <c r="D37" s="124">
        <v>0</v>
      </c>
      <c r="E37" s="124">
        <v>0</v>
      </c>
      <c r="F37" s="124">
        <v>0</v>
      </c>
      <c r="G37" s="124">
        <v>0</v>
      </c>
      <c r="H37" s="187"/>
      <c r="I37" s="92"/>
    </row>
    <row r="38" spans="1:9" ht="15">
      <c r="A38" s="81">
        <f t="shared" si="4"/>
        <v>20</v>
      </c>
      <c r="B38" s="186"/>
      <c r="C38" s="189">
        <f t="shared" si="3"/>
        <v>0</v>
      </c>
      <c r="D38" s="124">
        <v>0</v>
      </c>
      <c r="E38" s="124">
        <v>0</v>
      </c>
      <c r="F38" s="124">
        <v>0</v>
      </c>
      <c r="G38" s="124">
        <v>0</v>
      </c>
      <c r="H38" s="187"/>
      <c r="I38" s="92"/>
    </row>
    <row r="39" spans="1:9" ht="15">
      <c r="A39" s="81">
        <f t="shared" si="4"/>
        <v>21</v>
      </c>
      <c r="B39" s="186"/>
      <c r="C39" s="189">
        <f t="shared" si="3"/>
        <v>0</v>
      </c>
      <c r="D39" s="124">
        <v>0</v>
      </c>
      <c r="E39" s="124">
        <v>0</v>
      </c>
      <c r="F39" s="124">
        <v>0</v>
      </c>
      <c r="G39" s="124">
        <v>0</v>
      </c>
      <c r="H39" s="187"/>
      <c r="I39" s="92"/>
    </row>
    <row r="40" spans="1:9" ht="15">
      <c r="A40" s="81">
        <f t="shared" si="4"/>
        <v>22</v>
      </c>
      <c r="B40" s="186"/>
      <c r="C40" s="189">
        <f t="shared" si="3"/>
        <v>0</v>
      </c>
      <c r="D40" s="124">
        <v>0</v>
      </c>
      <c r="E40" s="124">
        <v>0</v>
      </c>
      <c r="F40" s="124">
        <v>0</v>
      </c>
      <c r="G40" s="124">
        <v>0</v>
      </c>
      <c r="H40" s="187"/>
      <c r="I40" s="92"/>
    </row>
    <row r="41" spans="1:9" ht="15">
      <c r="A41" s="81">
        <f>+A40+1</f>
        <v>23</v>
      </c>
      <c r="B41" s="186"/>
      <c r="C41" s="189">
        <f t="shared" si="3"/>
        <v>0</v>
      </c>
      <c r="D41" s="124">
        <v>0</v>
      </c>
      <c r="E41" s="124">
        <v>0</v>
      </c>
      <c r="F41" s="124">
        <v>0</v>
      </c>
      <c r="G41" s="124">
        <v>0</v>
      </c>
      <c r="H41" s="187"/>
      <c r="I41" s="92"/>
    </row>
    <row r="42" spans="1:9" ht="16.2" thickBot="1">
      <c r="A42" s="81">
        <f>+A41+1</f>
        <v>24</v>
      </c>
      <c r="B42" s="94" t="s">
        <v>9</v>
      </c>
      <c r="C42" s="188">
        <f>+SUM(C30:C41)</f>
        <v>0</v>
      </c>
      <c r="D42" s="188">
        <f t="shared" ref="D42:G42" si="5">+SUM(D30:D41)</f>
        <v>0</v>
      </c>
      <c r="E42" s="188">
        <f t="shared" si="5"/>
        <v>0</v>
      </c>
      <c r="F42" s="188">
        <f t="shared" si="5"/>
        <v>0</v>
      </c>
      <c r="G42" s="188">
        <f t="shared" si="5"/>
        <v>0</v>
      </c>
      <c r="H42" s="95"/>
      <c r="I42" s="96"/>
    </row>
    <row r="43" spans="1:9" ht="15">
      <c r="A43" s="70"/>
      <c r="B43" s="70" t="s">
        <v>182</v>
      </c>
      <c r="C43" s="70"/>
      <c r="D43" s="83"/>
      <c r="E43" s="97"/>
      <c r="F43" s="81"/>
      <c r="G43" s="70"/>
      <c r="H43" s="70"/>
      <c r="I43" s="98"/>
    </row>
    <row r="44" spans="1:9" ht="15">
      <c r="A44" s="70"/>
      <c r="B44" s="73" t="s">
        <v>616</v>
      </c>
      <c r="C44" s="70"/>
      <c r="D44" s="70"/>
      <c r="E44" s="70"/>
      <c r="F44" s="70"/>
      <c r="G44" s="81"/>
      <c r="H44" s="81"/>
      <c r="I44" s="81"/>
    </row>
    <row r="45" spans="1:9" ht="15">
      <c r="A45" s="70"/>
      <c r="B45" s="73" t="s">
        <v>191</v>
      </c>
      <c r="C45" s="70"/>
      <c r="D45" s="70"/>
      <c r="E45" s="70"/>
      <c r="F45" s="70"/>
      <c r="G45" s="81"/>
      <c r="H45" s="81"/>
      <c r="I45" s="81"/>
    </row>
    <row r="46" spans="1:9" ht="15">
      <c r="A46" s="70"/>
      <c r="B46" s="73" t="s">
        <v>192</v>
      </c>
      <c r="C46" s="70"/>
      <c r="D46" s="70"/>
      <c r="E46" s="70"/>
      <c r="F46" s="70"/>
      <c r="G46" s="81"/>
      <c r="H46" s="81"/>
      <c r="I46" s="81"/>
    </row>
    <row r="47" spans="1:9" ht="15" customHeight="1">
      <c r="A47" s="70"/>
      <c r="B47" s="934" t="s">
        <v>193</v>
      </c>
      <c r="C47" s="934"/>
      <c r="D47" s="934"/>
      <c r="E47" s="934"/>
      <c r="F47" s="934"/>
      <c r="G47" s="934"/>
      <c r="H47" s="934"/>
      <c r="I47" s="934"/>
    </row>
    <row r="48" spans="1:9" ht="15">
      <c r="A48" s="70"/>
      <c r="B48" s="73" t="s">
        <v>190</v>
      </c>
      <c r="C48" s="81"/>
      <c r="D48" s="99"/>
      <c r="E48" s="81"/>
      <c r="F48" s="81"/>
      <c r="G48" s="81"/>
      <c r="H48" s="81"/>
      <c r="I48" s="100"/>
    </row>
    <row r="49" spans="1:9" ht="15.6">
      <c r="A49" s="70"/>
      <c r="B49" s="73"/>
      <c r="C49" s="89"/>
      <c r="D49" s="89"/>
      <c r="E49" s="89"/>
      <c r="F49" s="89"/>
      <c r="G49" s="89"/>
      <c r="H49" s="89"/>
      <c r="I49" s="100"/>
    </row>
    <row r="50" spans="1:9" ht="17.399999999999999">
      <c r="A50" s="72"/>
      <c r="B50" s="935" t="str">
        <f>+B1</f>
        <v>Consolidated Edison Company of New York, Inc.</v>
      </c>
      <c r="C50" s="937"/>
      <c r="D50" s="937"/>
      <c r="E50" s="937"/>
      <c r="F50" s="937"/>
      <c r="G50" s="937"/>
      <c r="H50" s="937"/>
      <c r="I50" s="937"/>
    </row>
    <row r="51" spans="1:9" ht="17.399999999999999">
      <c r="A51" s="72"/>
      <c r="B51" s="935" t="str">
        <f>+B2</f>
        <v>Workpaper 2a10: Accumulated Deferred Income Taxes (ADIT) Workpaper - Current Year (Schedule 10 Projects)</v>
      </c>
      <c r="C51" s="935"/>
      <c r="D51" s="935"/>
      <c r="E51" s="935"/>
      <c r="F51" s="935"/>
      <c r="G51" s="935"/>
      <c r="H51" s="935"/>
      <c r="I51" s="935"/>
    </row>
    <row r="52" spans="1:9" ht="17.399999999999999">
      <c r="A52" s="70"/>
      <c r="B52" s="76"/>
      <c r="C52" s="70"/>
      <c r="D52" s="70"/>
      <c r="E52" s="70"/>
      <c r="F52" s="70"/>
      <c r="G52" s="70"/>
      <c r="H52" s="70"/>
      <c r="I52" s="77"/>
    </row>
    <row r="53" spans="1:9" ht="15">
      <c r="A53" s="70"/>
    </row>
    <row r="54" spans="1:9" ht="15.6">
      <c r="A54" s="70"/>
      <c r="B54" s="89" t="s">
        <v>69</v>
      </c>
      <c r="C54" s="89" t="s">
        <v>70</v>
      </c>
      <c r="D54" s="89" t="s">
        <v>71</v>
      </c>
      <c r="E54" s="89" t="s">
        <v>72</v>
      </c>
      <c r="F54" s="89" t="s">
        <v>73</v>
      </c>
      <c r="G54" s="89" t="s">
        <v>74</v>
      </c>
      <c r="H54" s="89" t="s">
        <v>75</v>
      </c>
      <c r="I54" s="89" t="s">
        <v>76</v>
      </c>
    </row>
    <row r="55" spans="1:9" ht="31.2">
      <c r="A55" s="70"/>
      <c r="B55" s="120" t="s">
        <v>614</v>
      </c>
      <c r="C55" s="76" t="s">
        <v>9</v>
      </c>
      <c r="D55" s="76"/>
      <c r="E55" s="118" t="str">
        <f>+E28</f>
        <v xml:space="preserve">Schedule 10 Projects </v>
      </c>
      <c r="F55" s="76" t="s">
        <v>170</v>
      </c>
      <c r="G55" s="76" t="s">
        <v>171</v>
      </c>
      <c r="H55" s="76"/>
      <c r="I55" s="89"/>
    </row>
    <row r="56" spans="1:9" ht="16.2" thickBot="1">
      <c r="A56" s="70"/>
      <c r="B56" s="73"/>
      <c r="C56" s="76"/>
      <c r="D56" s="76" t="str">
        <f>+D29</f>
        <v>Excluded</v>
      </c>
      <c r="E56" s="76" t="s">
        <v>172</v>
      </c>
      <c r="F56" s="76" t="s">
        <v>172</v>
      </c>
      <c r="G56" s="76" t="s">
        <v>172</v>
      </c>
      <c r="H56" s="90"/>
      <c r="I56" s="76" t="s">
        <v>181</v>
      </c>
    </row>
    <row r="57" spans="1:9" ht="15">
      <c r="A57" s="70">
        <f>+A42+1</f>
        <v>25</v>
      </c>
      <c r="B57" s="102" t="s">
        <v>514</v>
      </c>
      <c r="C57" s="190" t="e">
        <f>+SUM(D57:G57)</f>
        <v>#DIV/0!</v>
      </c>
      <c r="D57" s="190">
        <v>0</v>
      </c>
      <c r="E57" s="191" t="e">
        <f>+'2c10-ADIT Proration Project'!S24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6">+A58+1</f>
        <v>27</v>
      </c>
      <c r="B59" s="122"/>
      <c r="C59" s="192">
        <f t="shared" ref="C59:C61" si="7">+SUM(D59:G59)</f>
        <v>0</v>
      </c>
      <c r="D59" s="192"/>
      <c r="E59" s="193"/>
      <c r="F59" s="193"/>
      <c r="G59" s="193"/>
      <c r="H59" s="91"/>
      <c r="I59" s="105"/>
    </row>
    <row r="60" spans="1:9" ht="15">
      <c r="A60" s="70">
        <f t="shared" si="6"/>
        <v>28</v>
      </c>
      <c r="B60" s="122"/>
      <c r="C60" s="192">
        <f t="shared" si="7"/>
        <v>0</v>
      </c>
      <c r="D60" s="192"/>
      <c r="E60" s="193"/>
      <c r="F60" s="193"/>
      <c r="G60" s="193"/>
      <c r="H60" s="91"/>
      <c r="I60" s="105"/>
    </row>
    <row r="61" spans="1:9" ht="15">
      <c r="A61" s="70">
        <f t="shared" si="6"/>
        <v>29</v>
      </c>
      <c r="B61" s="117"/>
      <c r="C61" s="192">
        <f t="shared" si="7"/>
        <v>0</v>
      </c>
      <c r="D61" s="124">
        <v>0</v>
      </c>
      <c r="E61" s="124">
        <v>0</v>
      </c>
      <c r="F61" s="124">
        <v>0</v>
      </c>
      <c r="G61" s="124">
        <v>0</v>
      </c>
      <c r="H61" s="93"/>
      <c r="I61" s="105"/>
    </row>
    <row r="62" spans="1:9" ht="16.2" thickBot="1">
      <c r="A62" s="70">
        <f t="shared" si="6"/>
        <v>30</v>
      </c>
      <c r="B62" s="94" t="s">
        <v>9</v>
      </c>
      <c r="C62" s="95" t="e">
        <f>+SUM(C57:C61)</f>
        <v>#DIV/0!</v>
      </c>
      <c r="D62" s="95">
        <f t="shared" ref="D62:G62" si="8">+SUM(D57:D61)</f>
        <v>0</v>
      </c>
      <c r="E62" s="95" t="e">
        <f t="shared" si="8"/>
        <v>#DIV/0!</v>
      </c>
      <c r="F62" s="95">
        <f t="shared" si="8"/>
        <v>0</v>
      </c>
      <c r="G62" s="95">
        <f t="shared" si="8"/>
        <v>0</v>
      </c>
      <c r="H62" s="95"/>
      <c r="I62" s="96"/>
    </row>
    <row r="63" spans="1:9" ht="15">
      <c r="A63" s="70"/>
      <c r="B63" s="70" t="s">
        <v>183</v>
      </c>
      <c r="C63" s="70"/>
      <c r="D63" s="70"/>
      <c r="E63" s="81"/>
      <c r="F63" s="97"/>
      <c r="G63" s="70"/>
      <c r="H63" s="70"/>
      <c r="I63" s="100"/>
    </row>
    <row r="64" spans="1:9" ht="15">
      <c r="A64" s="70"/>
      <c r="B64" s="73" t="s">
        <v>616</v>
      </c>
      <c r="C64" s="70"/>
      <c r="D64" s="70"/>
      <c r="E64" s="70"/>
      <c r="F64" s="70"/>
      <c r="G64" s="81"/>
      <c r="H64" s="81"/>
      <c r="I64" s="81"/>
    </row>
    <row r="65" spans="1:9" ht="15">
      <c r="A65" s="70"/>
      <c r="B65" s="73" t="s">
        <v>191</v>
      </c>
      <c r="C65" s="70"/>
      <c r="D65" s="70"/>
      <c r="E65" s="70"/>
      <c r="F65" s="70"/>
      <c r="G65" s="81"/>
      <c r="H65" s="81"/>
      <c r="I65" s="81"/>
    </row>
    <row r="66" spans="1:9" ht="15">
      <c r="A66" s="70"/>
      <c r="B66" s="73" t="s">
        <v>192</v>
      </c>
      <c r="C66" s="70"/>
      <c r="D66" s="70"/>
      <c r="E66" s="70"/>
      <c r="F66" s="70"/>
      <c r="G66" s="81"/>
      <c r="H66" s="81"/>
      <c r="I66" s="81"/>
    </row>
    <row r="67" spans="1:9" ht="15" customHeight="1">
      <c r="A67" s="70"/>
      <c r="B67" s="934" t="s">
        <v>193</v>
      </c>
      <c r="C67" s="934"/>
      <c r="D67" s="934"/>
      <c r="E67" s="934"/>
      <c r="F67" s="934"/>
      <c r="G67" s="934"/>
      <c r="H67" s="934"/>
      <c r="I67" s="934"/>
    </row>
    <row r="68" spans="1:9" ht="15" customHeight="1">
      <c r="A68" s="70"/>
      <c r="B68" s="73" t="s">
        <v>190</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Consolidated Edison Company of New York, Inc.</v>
      </c>
      <c r="C72" s="107"/>
      <c r="D72" s="107"/>
      <c r="E72" s="107"/>
      <c r="F72" s="107"/>
      <c r="G72" s="107"/>
      <c r="H72" s="107"/>
      <c r="I72" s="107"/>
    </row>
    <row r="73" spans="1:9" ht="17.399999999999999">
      <c r="A73" s="72"/>
      <c r="B73" s="935" t="str">
        <f>+B2</f>
        <v>Workpaper 2a10: Accumulated Deferred Income Taxes (ADIT) Workpaper - Current Year (Schedule 10 Projects)</v>
      </c>
      <c r="C73" s="935"/>
      <c r="D73" s="935"/>
      <c r="E73" s="935"/>
      <c r="F73" s="935"/>
      <c r="G73" s="935"/>
      <c r="H73" s="935"/>
      <c r="I73" s="935"/>
    </row>
    <row r="74" spans="1:9" ht="17.399999999999999">
      <c r="A74" s="72"/>
      <c r="B74" s="108"/>
      <c r="C74" s="72"/>
      <c r="D74" s="72"/>
      <c r="E74" s="72"/>
      <c r="F74" s="72"/>
      <c r="G74" s="109"/>
      <c r="H74" s="109"/>
      <c r="I74" s="110"/>
    </row>
    <row r="75" spans="1:9" ht="15.6">
      <c r="A75" s="70"/>
      <c r="B75" s="89" t="s">
        <v>69</v>
      </c>
      <c r="C75" s="89" t="s">
        <v>70</v>
      </c>
      <c r="D75" s="89" t="s">
        <v>71</v>
      </c>
      <c r="E75" s="89" t="s">
        <v>72</v>
      </c>
      <c r="F75" s="89" t="s">
        <v>73</v>
      </c>
      <c r="G75" s="89" t="s">
        <v>74</v>
      </c>
      <c r="H75" s="89" t="s">
        <v>75</v>
      </c>
      <c r="I75" s="89" t="s">
        <v>76</v>
      </c>
    </row>
    <row r="76" spans="1:9" ht="31.2">
      <c r="A76" s="70"/>
      <c r="B76" s="120" t="s">
        <v>615</v>
      </c>
      <c r="C76" s="89" t="s">
        <v>9</v>
      </c>
      <c r="D76" s="111"/>
      <c r="E76" s="119" t="str">
        <f>+E55</f>
        <v xml:space="preserve">Schedule 10 Projects </v>
      </c>
      <c r="F76" s="111" t="s">
        <v>170</v>
      </c>
      <c r="G76" s="111" t="s">
        <v>171</v>
      </c>
      <c r="H76" s="89"/>
      <c r="I76" s="70"/>
    </row>
    <row r="77" spans="1:9" ht="15.6">
      <c r="A77" s="70"/>
      <c r="B77" s="73"/>
      <c r="C77" s="89"/>
      <c r="D77" s="89" t="str">
        <f>+D56</f>
        <v>Excluded</v>
      </c>
      <c r="E77" s="89" t="s">
        <v>172</v>
      </c>
      <c r="F77" s="89"/>
      <c r="G77" s="89"/>
      <c r="H77" s="89"/>
      <c r="I77" s="76" t="s">
        <v>181</v>
      </c>
    </row>
    <row r="78" spans="1:9" ht="15">
      <c r="A78" s="81">
        <f>+A62+1</f>
        <v>31</v>
      </c>
      <c r="B78" s="197"/>
      <c r="C78" s="124">
        <f>+SUM(D78:G78)</f>
        <v>0</v>
      </c>
      <c r="D78" s="124"/>
      <c r="E78" s="124">
        <v>0</v>
      </c>
      <c r="F78" s="124">
        <v>0</v>
      </c>
      <c r="G78" s="124">
        <v>0</v>
      </c>
      <c r="H78" s="332"/>
      <c r="I78" s="198"/>
    </row>
    <row r="79" spans="1:9" ht="15">
      <c r="A79" s="81">
        <f>+A78+1</f>
        <v>32</v>
      </c>
      <c r="B79" s="197"/>
      <c r="C79" s="124">
        <f t="shared" ref="C79:C84" si="9">+SUM(D79:G79)</f>
        <v>0</v>
      </c>
      <c r="D79" s="124"/>
      <c r="E79" s="124">
        <v>0</v>
      </c>
      <c r="F79" s="124"/>
      <c r="G79" s="124"/>
      <c r="H79" s="332"/>
      <c r="I79" s="198"/>
    </row>
    <row r="80" spans="1:9" ht="15">
      <c r="A80" s="81">
        <f t="shared" ref="A80:A83" si="10">+A79+1</f>
        <v>33</v>
      </c>
      <c r="B80" s="197"/>
      <c r="C80" s="124">
        <f t="shared" si="9"/>
        <v>0</v>
      </c>
      <c r="D80" s="124"/>
      <c r="E80" s="124"/>
      <c r="F80" s="124"/>
      <c r="G80" s="124"/>
      <c r="H80" s="332"/>
      <c r="I80" s="198"/>
    </row>
    <row r="81" spans="1:10" ht="15">
      <c r="A81" s="81">
        <f t="shared" si="10"/>
        <v>34</v>
      </c>
      <c r="B81" s="197"/>
      <c r="C81" s="124">
        <f t="shared" si="9"/>
        <v>0</v>
      </c>
      <c r="D81" s="124"/>
      <c r="E81" s="124"/>
      <c r="F81" s="124"/>
      <c r="G81" s="124"/>
      <c r="H81" s="332"/>
      <c r="I81" s="198"/>
    </row>
    <row r="82" spans="1:10" ht="15">
      <c r="A82" s="81">
        <f t="shared" si="10"/>
        <v>35</v>
      </c>
      <c r="B82" s="197"/>
      <c r="C82" s="124">
        <f t="shared" si="9"/>
        <v>0</v>
      </c>
      <c r="D82" s="124"/>
      <c r="E82" s="124"/>
      <c r="F82" s="124"/>
      <c r="G82" s="124"/>
      <c r="H82" s="332"/>
      <c r="I82" s="198"/>
    </row>
    <row r="83" spans="1:10" ht="15">
      <c r="A83" s="81">
        <f t="shared" si="10"/>
        <v>36</v>
      </c>
      <c r="B83" s="197"/>
      <c r="C83" s="124">
        <f t="shared" si="9"/>
        <v>0</v>
      </c>
      <c r="D83" s="124"/>
      <c r="E83" s="124"/>
      <c r="F83" s="124"/>
      <c r="G83" s="124"/>
      <c r="H83" s="332"/>
      <c r="I83" s="198"/>
    </row>
    <row r="84" spans="1:10" ht="15">
      <c r="A84" s="81">
        <f>+A83+1</f>
        <v>37</v>
      </c>
      <c r="B84" s="197"/>
      <c r="C84" s="124">
        <f t="shared" si="9"/>
        <v>0</v>
      </c>
      <c r="D84" s="124"/>
      <c r="E84" s="124"/>
      <c r="F84" s="124"/>
      <c r="G84" s="124"/>
      <c r="H84" s="332"/>
      <c r="I84" s="198"/>
    </row>
    <row r="85" spans="1:10" ht="15.6">
      <c r="A85" s="81">
        <f>+A84+1</f>
        <v>38</v>
      </c>
      <c r="B85" s="199" t="s">
        <v>9</v>
      </c>
      <c r="C85" s="200">
        <f>+SUM(C78:C84)</f>
        <v>0</v>
      </c>
      <c r="D85" s="200">
        <f t="shared" ref="D85:G85" si="11">+SUM(D78:D84)</f>
        <v>0</v>
      </c>
      <c r="E85" s="200">
        <f t="shared" si="11"/>
        <v>0</v>
      </c>
      <c r="F85" s="200">
        <f t="shared" si="11"/>
        <v>0</v>
      </c>
      <c r="G85" s="200">
        <f t="shared" si="11"/>
        <v>0</v>
      </c>
      <c r="H85" s="200"/>
      <c r="I85" s="201"/>
    </row>
    <row r="86" spans="1:10" ht="15">
      <c r="A86" s="70"/>
      <c r="B86" s="73"/>
      <c r="C86" s="83"/>
      <c r="D86" s="83"/>
      <c r="E86" s="83"/>
      <c r="F86" s="83"/>
      <c r="G86" s="83"/>
      <c r="H86" s="83"/>
      <c r="I86" s="100"/>
    </row>
    <row r="87" spans="1:10" ht="15">
      <c r="A87" s="70"/>
      <c r="B87" s="70" t="s">
        <v>185</v>
      </c>
      <c r="C87" s="70"/>
      <c r="D87" s="70"/>
      <c r="E87" s="81"/>
      <c r="F87" s="81"/>
      <c r="G87" s="70"/>
      <c r="H87" s="70"/>
      <c r="I87" s="81"/>
      <c r="J87" s="69"/>
    </row>
    <row r="88" spans="1:10" ht="15">
      <c r="A88" s="70"/>
      <c r="B88" s="73" t="s">
        <v>616</v>
      </c>
      <c r="C88" s="70"/>
      <c r="D88" s="70"/>
      <c r="E88" s="70"/>
      <c r="F88" s="70"/>
      <c r="G88" s="81"/>
      <c r="H88" s="81"/>
      <c r="I88" s="81"/>
      <c r="J88" s="69"/>
    </row>
    <row r="89" spans="1:10" ht="15">
      <c r="A89" s="70"/>
      <c r="B89" s="73" t="s">
        <v>191</v>
      </c>
      <c r="C89" s="70"/>
      <c r="D89" s="70"/>
      <c r="E89" s="70"/>
      <c r="F89" s="70"/>
      <c r="G89" s="81"/>
      <c r="H89" s="81"/>
      <c r="I89" s="81"/>
      <c r="J89" s="69"/>
    </row>
    <row r="90" spans="1:10" ht="15">
      <c r="A90" s="70"/>
      <c r="B90" s="73" t="s">
        <v>192</v>
      </c>
      <c r="C90" s="70"/>
      <c r="D90" s="70"/>
      <c r="E90" s="70"/>
      <c r="F90" s="70"/>
      <c r="G90" s="81"/>
      <c r="H90" s="81"/>
      <c r="I90" s="81"/>
      <c r="J90" s="69"/>
    </row>
    <row r="91" spans="1:10" ht="15">
      <c r="A91" s="70"/>
      <c r="B91" s="934" t="s">
        <v>193</v>
      </c>
      <c r="C91" s="934"/>
      <c r="D91" s="934"/>
      <c r="E91" s="934"/>
      <c r="F91" s="934"/>
      <c r="G91" s="934"/>
      <c r="H91" s="934"/>
      <c r="I91" s="934"/>
      <c r="J91" s="69"/>
    </row>
    <row r="92" spans="1:10" ht="15" customHeight="1">
      <c r="A92" s="70"/>
      <c r="B92" s="73" t="s">
        <v>190</v>
      </c>
      <c r="C92" s="81"/>
      <c r="D92" s="99"/>
      <c r="E92" s="81"/>
      <c r="F92" s="81"/>
      <c r="G92" s="81"/>
      <c r="H92" s="81"/>
      <c r="I92" s="100"/>
      <c r="J92" s="69"/>
    </row>
    <row r="93" spans="1:10" ht="15">
      <c r="I93" s="184"/>
      <c r="J93" s="69"/>
    </row>
    <row r="94" spans="1:10" ht="15">
      <c r="I94" s="184"/>
      <c r="J94" s="69"/>
    </row>
    <row r="95" spans="1:10" ht="15">
      <c r="I95" s="307"/>
      <c r="J95" s="69"/>
    </row>
    <row r="96" spans="1:10" ht="15">
      <c r="I96" s="307"/>
      <c r="J96" s="69"/>
    </row>
    <row r="97" spans="9:10" ht="15">
      <c r="I97" s="307"/>
      <c r="J97" s="69"/>
    </row>
    <row r="98" spans="9:10" ht="15">
      <c r="I98" s="307"/>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5" zoomScale="70" zoomScaleNormal="70" zoomScalePageLayoutView="80" workbookViewId="0">
      <selection activeCell="D15" sqref="D15"/>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936" t="s">
        <v>64</v>
      </c>
      <c r="C1" s="936"/>
      <c r="D1" s="936"/>
      <c r="E1" s="936"/>
      <c r="F1" s="936"/>
      <c r="G1" s="936"/>
      <c r="H1" s="936"/>
      <c r="I1" s="936"/>
    </row>
    <row r="2" spans="1:9" ht="17.399999999999999">
      <c r="A2" s="72"/>
      <c r="B2" s="936" t="s">
        <v>757</v>
      </c>
      <c r="C2" s="936"/>
      <c r="D2" s="936"/>
      <c r="E2" s="936"/>
      <c r="F2" s="936"/>
      <c r="G2" s="936"/>
      <c r="H2" s="936"/>
      <c r="I2" s="936"/>
    </row>
    <row r="3" spans="1:9" ht="17.399999999999999">
      <c r="A3" s="70"/>
      <c r="B3" s="938" t="str">
        <f>+'Appendix A'!K3</f>
        <v>Actual or Projected for the 12 Months Ended December ….</v>
      </c>
      <c r="C3" s="938"/>
      <c r="D3" s="938"/>
      <c r="E3" s="938"/>
      <c r="F3" s="938"/>
      <c r="G3" s="938"/>
      <c r="H3" s="938"/>
      <c r="I3" s="938"/>
    </row>
    <row r="4" spans="1:9" ht="17.399999999999999">
      <c r="A4" s="70"/>
      <c r="B4" s="74"/>
      <c r="C4" s="75"/>
      <c r="D4" s="76"/>
      <c r="E4" s="76"/>
      <c r="F4" s="70"/>
      <c r="G4" s="76"/>
      <c r="H4" s="76"/>
      <c r="I4" s="77"/>
    </row>
    <row r="5" spans="1:9" ht="15.6">
      <c r="A5" s="70"/>
      <c r="B5" s="89" t="s">
        <v>69</v>
      </c>
      <c r="C5" s="89" t="s">
        <v>70</v>
      </c>
      <c r="D5" s="89" t="s">
        <v>71</v>
      </c>
      <c r="E5" s="89" t="s">
        <v>72</v>
      </c>
      <c r="F5" s="89" t="s">
        <v>73</v>
      </c>
      <c r="G5" s="89" t="s">
        <v>74</v>
      </c>
      <c r="H5" s="89" t="s">
        <v>75</v>
      </c>
      <c r="I5" s="89" t="s">
        <v>76</v>
      </c>
    </row>
    <row r="6" spans="1:9" ht="31.2">
      <c r="A6" s="70"/>
      <c r="B6" s="73"/>
      <c r="C6" s="70"/>
      <c r="D6" s="118" t="s">
        <v>499</v>
      </c>
      <c r="E6" s="76" t="s">
        <v>170</v>
      </c>
      <c r="F6" s="76" t="s">
        <v>171</v>
      </c>
      <c r="G6" s="76"/>
      <c r="H6" s="76" t="s">
        <v>9</v>
      </c>
      <c r="I6" s="78"/>
    </row>
    <row r="7" spans="1:9" ht="17.399999999999999">
      <c r="A7" s="70"/>
      <c r="B7" s="73"/>
      <c r="C7" s="82" t="s">
        <v>515</v>
      </c>
      <c r="D7" s="76"/>
      <c r="E7" s="76" t="s">
        <v>172</v>
      </c>
      <c r="F7" s="76" t="s">
        <v>172</v>
      </c>
      <c r="G7" s="76"/>
      <c r="H7" s="76" t="s">
        <v>173</v>
      </c>
      <c r="I7" s="78"/>
    </row>
    <row r="8" spans="1:9" ht="24.6">
      <c r="A8" s="79"/>
      <c r="B8" s="80"/>
      <c r="C8" s="82" t="s">
        <v>230</v>
      </c>
      <c r="D8" s="79"/>
      <c r="E8" s="79"/>
      <c r="F8" s="79"/>
      <c r="G8" s="79"/>
      <c r="H8" s="79"/>
      <c r="I8" s="79"/>
    </row>
    <row r="9" spans="1:9" ht="15.6">
      <c r="A9" s="81">
        <v>1</v>
      </c>
      <c r="B9" s="73"/>
      <c r="C9" s="82" t="s">
        <v>179</v>
      </c>
      <c r="D9" s="83">
        <f>+E36</f>
        <v>0</v>
      </c>
      <c r="E9" s="83">
        <f>+F36</f>
        <v>0</v>
      </c>
      <c r="F9" s="83">
        <f>+G36</f>
        <v>0</v>
      </c>
      <c r="G9" s="83"/>
      <c r="H9" s="83"/>
      <c r="I9" s="84" t="str">
        <f>"(Line "&amp;A36&amp;")"</f>
        <v>(Line 20)</v>
      </c>
    </row>
    <row r="10" spans="1:9" ht="15.6">
      <c r="A10" s="81">
        <f>+A9+1</f>
        <v>2</v>
      </c>
      <c r="B10" s="73"/>
      <c r="C10" s="82" t="s">
        <v>188</v>
      </c>
      <c r="D10" s="598">
        <v>0</v>
      </c>
      <c r="E10" s="83">
        <f>+F56</f>
        <v>0</v>
      </c>
      <c r="F10" s="83">
        <f>+G56</f>
        <v>0</v>
      </c>
      <c r="G10" s="83"/>
      <c r="H10" s="83"/>
      <c r="I10" s="84" t="str">
        <f>"(Line "&amp;A56&amp;")"</f>
        <v>(Line 26)</v>
      </c>
    </row>
    <row r="11" spans="1:9" ht="15.6">
      <c r="A11" s="81">
        <f>+A10+1</f>
        <v>3</v>
      </c>
      <c r="B11" s="73"/>
      <c r="C11" s="82" t="s">
        <v>184</v>
      </c>
      <c r="D11" s="85">
        <f>+E79</f>
        <v>0</v>
      </c>
      <c r="E11" s="85">
        <f>+F79</f>
        <v>0</v>
      </c>
      <c r="F11" s="85">
        <f>+G79</f>
        <v>0</v>
      </c>
      <c r="G11" s="85"/>
      <c r="H11" s="83"/>
      <c r="I11" s="84" t="str">
        <f>"(Line "&amp;A79&amp;")"</f>
        <v>(Line 34)</v>
      </c>
    </row>
    <row r="12" spans="1:9" ht="15.6">
      <c r="A12" s="81">
        <f t="shared" ref="A12:A14" si="0">+A11+1</f>
        <v>4</v>
      </c>
      <c r="B12" s="73"/>
      <c r="C12" s="82" t="s">
        <v>174</v>
      </c>
      <c r="D12" s="83">
        <f>+SUM(D9:D11)</f>
        <v>0</v>
      </c>
      <c r="E12" s="83">
        <f t="shared" ref="E12:F12" si="1">+SUM(E9:E11)</f>
        <v>0</v>
      </c>
      <c r="F12" s="83">
        <f t="shared" si="1"/>
        <v>0</v>
      </c>
      <c r="G12" s="83"/>
      <c r="H12" s="83"/>
      <c r="I12" s="84" t="str">
        <f>"(Line "&amp;A9&amp;" + Line "&amp;A10&amp;" + Line "&amp;A11&amp;")"</f>
        <v>(Line 1 + Line 2 + Line 3)</v>
      </c>
    </row>
    <row r="13" spans="1:9" ht="15.6">
      <c r="A13" s="81">
        <f t="shared" si="0"/>
        <v>5</v>
      </c>
      <c r="B13" s="73"/>
      <c r="C13" s="82" t="s">
        <v>443</v>
      </c>
      <c r="D13" s="70"/>
      <c r="E13" s="70"/>
      <c r="F13" s="331" t="e">
        <f>+'Appendix A'!D162</f>
        <v>#DIV/0!</v>
      </c>
      <c r="G13" s="70"/>
      <c r="H13" s="70"/>
      <c r="I13" s="84" t="s">
        <v>427</v>
      </c>
    </row>
    <row r="14" spans="1:9" ht="15.6">
      <c r="A14" s="81">
        <f t="shared" si="0"/>
        <v>6</v>
      </c>
      <c r="B14" s="73"/>
      <c r="C14" s="82" t="s">
        <v>189</v>
      </c>
      <c r="D14" s="70"/>
      <c r="E14" s="331" t="e">
        <f>+'Appendix A'!G20</f>
        <v>#DIV/0!</v>
      </c>
      <c r="F14" s="70"/>
      <c r="G14" s="70"/>
      <c r="H14" s="70"/>
      <c r="I14" s="84" t="s">
        <v>427</v>
      </c>
    </row>
    <row r="15" spans="1:9" ht="15.6">
      <c r="A15" s="81">
        <f>+A14+1</f>
        <v>7</v>
      </c>
      <c r="B15" s="73"/>
      <c r="C15" s="82" t="s">
        <v>343</v>
      </c>
      <c r="D15" s="83">
        <f>+D12</f>
        <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176</v>
      </c>
      <c r="C18" s="70"/>
      <c r="D18" s="70"/>
      <c r="E18" s="70"/>
      <c r="F18" s="70"/>
      <c r="G18" s="70"/>
      <c r="H18" s="70"/>
      <c r="I18" s="70"/>
    </row>
    <row r="19" spans="1:9" ht="15.6">
      <c r="A19" s="70"/>
      <c r="B19" s="73" t="s">
        <v>177</v>
      </c>
      <c r="C19" s="70"/>
      <c r="D19" s="70"/>
      <c r="E19" s="70"/>
      <c r="F19" s="70"/>
      <c r="G19" s="70"/>
      <c r="H19" s="70"/>
      <c r="I19" s="70"/>
    </row>
    <row r="20" spans="1:9" ht="15.6">
      <c r="A20" s="70"/>
      <c r="B20" s="73"/>
      <c r="C20" s="70"/>
      <c r="D20" s="70"/>
      <c r="E20" s="70"/>
      <c r="F20" s="70"/>
      <c r="G20" s="87"/>
      <c r="H20" s="87"/>
      <c r="I20" s="70"/>
    </row>
    <row r="21" spans="1:9" ht="15.6">
      <c r="A21" s="70"/>
      <c r="B21" s="128" t="s">
        <v>69</v>
      </c>
      <c r="C21" s="128" t="s">
        <v>70</v>
      </c>
      <c r="D21" s="128" t="s">
        <v>71</v>
      </c>
      <c r="E21" s="128" t="s">
        <v>72</v>
      </c>
      <c r="F21" s="128" t="s">
        <v>73</v>
      </c>
      <c r="G21" s="128" t="s">
        <v>74</v>
      </c>
      <c r="H21" s="128" t="s">
        <v>75</v>
      </c>
      <c r="I21" s="128" t="s">
        <v>76</v>
      </c>
    </row>
    <row r="22" spans="1:9" ht="31.2">
      <c r="A22" s="70"/>
      <c r="B22" s="116" t="s">
        <v>546</v>
      </c>
      <c r="C22" s="76"/>
      <c r="D22" s="76"/>
      <c r="E22" s="118" t="str">
        <f>+D6</f>
        <v>Schedule 19 Projects</v>
      </c>
      <c r="F22" s="76" t="s">
        <v>170</v>
      </c>
      <c r="G22" s="76" t="s">
        <v>171</v>
      </c>
      <c r="H22" s="76"/>
      <c r="I22" s="70"/>
    </row>
    <row r="23" spans="1:9" ht="16.2" thickBot="1">
      <c r="A23" s="70"/>
      <c r="B23" s="73"/>
      <c r="C23" s="76" t="s">
        <v>9</v>
      </c>
      <c r="D23" s="76" t="s">
        <v>180</v>
      </c>
      <c r="E23" s="76" t="s">
        <v>172</v>
      </c>
      <c r="F23" s="76" t="s">
        <v>172</v>
      </c>
      <c r="G23" s="76" t="s">
        <v>172</v>
      </c>
      <c r="H23" s="90"/>
      <c r="I23" s="76" t="s">
        <v>181</v>
      </c>
    </row>
    <row r="24" spans="1:9" ht="16.2" thickBot="1">
      <c r="A24" s="81">
        <f>+A15+1</f>
        <v>8</v>
      </c>
      <c r="B24" s="327" t="str">
        <f>+'2a19-ADIT Current Year '!B30</f>
        <v>Alternative Minimum Tax</v>
      </c>
      <c r="C24" s="194">
        <f>+SUM(D24:G24)</f>
        <v>0</v>
      </c>
      <c r="D24" s="123">
        <v>0</v>
      </c>
      <c r="E24" s="123">
        <v>0</v>
      </c>
      <c r="F24" s="123">
        <v>0</v>
      </c>
      <c r="G24" s="123">
        <v>0</v>
      </c>
      <c r="H24" s="91"/>
      <c r="I24" s="92"/>
    </row>
    <row r="25" spans="1:9" ht="15.6">
      <c r="A25" s="81">
        <f>+A24+1</f>
        <v>9</v>
      </c>
      <c r="B25" s="327" t="str">
        <f>+'2a19-ADIT Current Year '!B31</f>
        <v>Net Operating Loss</v>
      </c>
      <c r="C25" s="189">
        <f t="shared" ref="C25:C35" si="2">+SUM(D25:G25)</f>
        <v>0</v>
      </c>
      <c r="D25" s="124">
        <v>0</v>
      </c>
      <c r="E25" s="124">
        <v>0</v>
      </c>
      <c r="F25" s="124">
        <v>0</v>
      </c>
      <c r="G25" s="124">
        <v>0</v>
      </c>
      <c r="H25" s="93"/>
      <c r="I25" s="92"/>
    </row>
    <row r="26" spans="1:9" ht="15.6">
      <c r="A26" s="81">
        <f t="shared" ref="A26:A34" si="3">+A25+1</f>
        <v>10</v>
      </c>
      <c r="B26" s="186"/>
      <c r="C26" s="189">
        <f t="shared" si="2"/>
        <v>0</v>
      </c>
      <c r="D26" s="124">
        <v>0</v>
      </c>
      <c r="E26" s="124">
        <v>0</v>
      </c>
      <c r="F26" s="124">
        <v>0</v>
      </c>
      <c r="G26" s="124">
        <v>0</v>
      </c>
      <c r="H26" s="93"/>
      <c r="I26" s="92"/>
    </row>
    <row r="27" spans="1:9" ht="15.6">
      <c r="A27" s="81">
        <f t="shared" si="3"/>
        <v>11</v>
      </c>
      <c r="B27" s="186"/>
      <c r="C27" s="189">
        <f t="shared" si="2"/>
        <v>0</v>
      </c>
      <c r="D27" s="124">
        <v>0</v>
      </c>
      <c r="E27" s="124">
        <v>0</v>
      </c>
      <c r="F27" s="124">
        <v>0</v>
      </c>
      <c r="G27" s="124">
        <v>0</v>
      </c>
      <c r="H27" s="93"/>
      <c r="I27" s="92"/>
    </row>
    <row r="28" spans="1:9" ht="15.6">
      <c r="A28" s="81">
        <f t="shared" si="3"/>
        <v>12</v>
      </c>
      <c r="B28" s="186"/>
      <c r="C28" s="189">
        <f t="shared" si="2"/>
        <v>0</v>
      </c>
      <c r="D28" s="124">
        <v>0</v>
      </c>
      <c r="E28" s="124">
        <v>0</v>
      </c>
      <c r="F28" s="124">
        <v>0</v>
      </c>
      <c r="G28" s="124">
        <v>0</v>
      </c>
      <c r="H28" s="93"/>
      <c r="I28" s="92"/>
    </row>
    <row r="29" spans="1:9" ht="15.6">
      <c r="A29" s="81">
        <f t="shared" si="3"/>
        <v>13</v>
      </c>
      <c r="B29" s="186"/>
      <c r="C29" s="189">
        <f t="shared" si="2"/>
        <v>0</v>
      </c>
      <c r="D29" s="124">
        <v>0</v>
      </c>
      <c r="E29" s="124">
        <v>0</v>
      </c>
      <c r="F29" s="124">
        <v>0</v>
      </c>
      <c r="G29" s="124">
        <v>0</v>
      </c>
      <c r="H29" s="93"/>
      <c r="I29" s="92"/>
    </row>
    <row r="30" spans="1:9" ht="15.6">
      <c r="A30" s="81">
        <f t="shared" si="3"/>
        <v>14</v>
      </c>
      <c r="B30" s="186"/>
      <c r="C30" s="189">
        <f t="shared" si="2"/>
        <v>0</v>
      </c>
      <c r="D30" s="124">
        <v>0</v>
      </c>
      <c r="E30" s="124">
        <v>0</v>
      </c>
      <c r="F30" s="124">
        <v>0</v>
      </c>
      <c r="G30" s="124">
        <v>0</v>
      </c>
      <c r="H30" s="93"/>
      <c r="I30" s="92"/>
    </row>
    <row r="31" spans="1:9" ht="15.6">
      <c r="A31" s="81">
        <f t="shared" si="3"/>
        <v>15</v>
      </c>
      <c r="B31" s="186"/>
      <c r="C31" s="189">
        <f t="shared" si="2"/>
        <v>0</v>
      </c>
      <c r="D31" s="124">
        <v>0</v>
      </c>
      <c r="E31" s="124">
        <v>0</v>
      </c>
      <c r="F31" s="124">
        <v>0</v>
      </c>
      <c r="G31" s="124">
        <v>0</v>
      </c>
      <c r="H31" s="93"/>
      <c r="I31" s="92"/>
    </row>
    <row r="32" spans="1:9" ht="15.6">
      <c r="A32" s="81">
        <f t="shared" si="3"/>
        <v>16</v>
      </c>
      <c r="B32" s="186"/>
      <c r="C32" s="189">
        <f t="shared" si="2"/>
        <v>0</v>
      </c>
      <c r="D32" s="124">
        <v>0</v>
      </c>
      <c r="E32" s="124">
        <v>0</v>
      </c>
      <c r="F32" s="124">
        <v>0</v>
      </c>
      <c r="G32" s="124">
        <v>0</v>
      </c>
      <c r="H32" s="93"/>
      <c r="I32" s="92"/>
    </row>
    <row r="33" spans="1:9" ht="15.6">
      <c r="A33" s="81">
        <f t="shared" si="3"/>
        <v>17</v>
      </c>
      <c r="B33" s="186"/>
      <c r="C33" s="189">
        <f t="shared" si="2"/>
        <v>0</v>
      </c>
      <c r="D33" s="124">
        <v>0</v>
      </c>
      <c r="E33" s="124">
        <v>0</v>
      </c>
      <c r="F33" s="124">
        <v>0</v>
      </c>
      <c r="G33" s="124">
        <v>0</v>
      </c>
      <c r="H33" s="93"/>
      <c r="I33" s="92"/>
    </row>
    <row r="34" spans="1:9" ht="15.6">
      <c r="A34" s="81">
        <f t="shared" si="3"/>
        <v>18</v>
      </c>
      <c r="B34" s="186"/>
      <c r="C34" s="189">
        <f t="shared" si="2"/>
        <v>0</v>
      </c>
      <c r="D34" s="124">
        <v>0</v>
      </c>
      <c r="E34" s="124">
        <v>0</v>
      </c>
      <c r="F34" s="124">
        <v>0</v>
      </c>
      <c r="G34" s="124">
        <v>0</v>
      </c>
      <c r="H34" s="93"/>
      <c r="I34" s="92"/>
    </row>
    <row r="35" spans="1:9" ht="15.6">
      <c r="A35" s="81">
        <f>+A34+1</f>
        <v>19</v>
      </c>
      <c r="B35" s="186"/>
      <c r="C35" s="189">
        <f t="shared" si="2"/>
        <v>0</v>
      </c>
      <c r="D35" s="124">
        <v>0</v>
      </c>
      <c r="E35" s="124">
        <v>0</v>
      </c>
      <c r="F35" s="124">
        <v>0</v>
      </c>
      <c r="G35" s="124">
        <v>0</v>
      </c>
      <c r="H35" s="93"/>
      <c r="I35" s="92"/>
    </row>
    <row r="36" spans="1:9" ht="16.2" thickBot="1">
      <c r="A36" s="81">
        <f>+A35+1</f>
        <v>20</v>
      </c>
      <c r="B36" s="94" t="s">
        <v>9</v>
      </c>
      <c r="C36" s="95">
        <f>+SUM(C24:C35)</f>
        <v>0</v>
      </c>
      <c r="D36" s="95">
        <f t="shared" ref="D36:G36" si="4">+SUM(D24:D35)</f>
        <v>0</v>
      </c>
      <c r="E36" s="95">
        <f t="shared" si="4"/>
        <v>0</v>
      </c>
      <c r="F36" s="95">
        <f t="shared" si="4"/>
        <v>0</v>
      </c>
      <c r="G36" s="95">
        <f t="shared" si="4"/>
        <v>0</v>
      </c>
      <c r="H36" s="95"/>
      <c r="I36" s="96"/>
    </row>
    <row r="37" spans="1:9" ht="15.6">
      <c r="A37" s="70"/>
      <c r="B37" s="70" t="s">
        <v>182</v>
      </c>
      <c r="C37" s="70"/>
      <c r="D37" s="83"/>
      <c r="E37" s="97"/>
      <c r="F37" s="81"/>
      <c r="G37" s="70"/>
      <c r="H37" s="70"/>
      <c r="I37" s="98"/>
    </row>
    <row r="38" spans="1:9" ht="15.6">
      <c r="A38" s="70"/>
      <c r="B38" s="73" t="s">
        <v>412</v>
      </c>
      <c r="C38" s="70"/>
      <c r="D38" s="70"/>
      <c r="E38" s="70"/>
      <c r="F38" s="70"/>
      <c r="G38" s="81"/>
      <c r="H38" s="81"/>
      <c r="I38" s="81"/>
    </row>
    <row r="39" spans="1:9" ht="15.6">
      <c r="A39" s="70"/>
      <c r="B39" s="73" t="s">
        <v>191</v>
      </c>
      <c r="C39" s="70"/>
      <c r="D39" s="70"/>
      <c r="E39" s="70"/>
      <c r="F39" s="70"/>
      <c r="G39" s="81"/>
      <c r="H39" s="81"/>
      <c r="I39" s="81"/>
    </row>
    <row r="40" spans="1:9" ht="15.6">
      <c r="A40" s="70"/>
      <c r="B40" s="73" t="s">
        <v>192</v>
      </c>
      <c r="C40" s="70"/>
      <c r="D40" s="70"/>
      <c r="E40" s="70"/>
      <c r="F40" s="70"/>
      <c r="G40" s="81"/>
      <c r="H40" s="81"/>
      <c r="I40" s="81"/>
    </row>
    <row r="41" spans="1:9" ht="15.6">
      <c r="A41" s="70"/>
      <c r="B41" s="934" t="s">
        <v>193</v>
      </c>
      <c r="C41" s="934"/>
      <c r="D41" s="934"/>
      <c r="E41" s="934"/>
      <c r="F41" s="934"/>
      <c r="G41" s="934"/>
      <c r="H41" s="934"/>
      <c r="I41" s="934"/>
    </row>
    <row r="42" spans="1:9" ht="15.6">
      <c r="A42" s="70"/>
      <c r="B42" s="73" t="s">
        <v>190</v>
      </c>
      <c r="C42" s="81"/>
      <c r="D42" s="99"/>
      <c r="E42" s="81"/>
      <c r="F42" s="81"/>
      <c r="G42" s="81"/>
      <c r="H42" s="81"/>
      <c r="I42" s="100"/>
    </row>
    <row r="43" spans="1:9" ht="15.6">
      <c r="A43" s="70"/>
      <c r="B43" s="73"/>
      <c r="C43" s="89"/>
      <c r="D43" s="89"/>
      <c r="E43" s="89"/>
      <c r="F43" s="89"/>
      <c r="G43" s="89"/>
      <c r="H43" s="89"/>
      <c r="I43" s="100"/>
    </row>
    <row r="44" spans="1:9" ht="17.399999999999999">
      <c r="A44" s="72"/>
      <c r="B44" s="935" t="str">
        <f>+B1</f>
        <v>Consolidated Edison Company of New York, Inc.</v>
      </c>
      <c r="C44" s="937"/>
      <c r="D44" s="937"/>
      <c r="E44" s="937"/>
      <c r="F44" s="937"/>
      <c r="G44" s="937"/>
      <c r="H44" s="937"/>
      <c r="I44" s="937"/>
    </row>
    <row r="45" spans="1:9" ht="17.399999999999999">
      <c r="A45" s="72"/>
      <c r="B45" s="935" t="str">
        <f>+B2</f>
        <v>Workpaper 2b19: Accumulated Deferred Income Taxes (ADIT) Workpaper - Prior Year (Schedule 19 Projects)</v>
      </c>
      <c r="C45" s="935"/>
      <c r="D45" s="935"/>
      <c r="E45" s="935"/>
      <c r="F45" s="935"/>
      <c r="G45" s="935"/>
      <c r="H45" s="935"/>
      <c r="I45" s="935"/>
    </row>
    <row r="46" spans="1:9" ht="17.399999999999999">
      <c r="A46" s="70"/>
      <c r="B46" s="76"/>
      <c r="C46" s="70"/>
      <c r="D46" s="70"/>
      <c r="E46" s="70"/>
      <c r="F46" s="70"/>
      <c r="G46" s="70"/>
      <c r="H46" s="70"/>
      <c r="I46" s="77"/>
    </row>
    <row r="47" spans="1:9" ht="15.6">
      <c r="A47" s="70"/>
      <c r="B47" s="128" t="s">
        <v>69</v>
      </c>
      <c r="C47" s="128" t="s">
        <v>70</v>
      </c>
      <c r="D47" s="128" t="s">
        <v>71</v>
      </c>
      <c r="E47" s="128" t="s">
        <v>72</v>
      </c>
      <c r="F47" s="128" t="s">
        <v>73</v>
      </c>
      <c r="G47" s="128" t="s">
        <v>74</v>
      </c>
      <c r="H47" s="128" t="s">
        <v>567</v>
      </c>
      <c r="I47" s="128" t="s">
        <v>76</v>
      </c>
    </row>
    <row r="48" spans="1:9" ht="17.399999999999999">
      <c r="A48" s="70"/>
      <c r="B48" s="70"/>
      <c r="C48" s="76"/>
      <c r="D48" s="76"/>
      <c r="E48" s="76"/>
      <c r="F48" s="76"/>
      <c r="G48" s="76"/>
      <c r="H48" s="76"/>
      <c r="I48" s="78"/>
    </row>
    <row r="49" spans="1:11" ht="31.2">
      <c r="A49" s="70"/>
      <c r="B49" s="120" t="s">
        <v>547</v>
      </c>
      <c r="C49" s="76"/>
      <c r="D49" s="76"/>
      <c r="E49" s="118" t="str">
        <f>+E22</f>
        <v>Schedule 19 Projects</v>
      </c>
      <c r="F49" s="76" t="s">
        <v>170</v>
      </c>
      <c r="G49" s="76" t="s">
        <v>171</v>
      </c>
      <c r="H49" s="76"/>
      <c r="I49" s="89"/>
    </row>
    <row r="50" spans="1:11" ht="16.2" thickBot="1">
      <c r="A50" s="70"/>
      <c r="B50" s="73"/>
      <c r="C50" s="76"/>
      <c r="D50" s="76" t="str">
        <f>+D23</f>
        <v>Excluded</v>
      </c>
      <c r="E50" s="76" t="s">
        <v>172</v>
      </c>
      <c r="F50" s="76" t="s">
        <v>172</v>
      </c>
      <c r="G50" s="76" t="s">
        <v>172</v>
      </c>
      <c r="H50" s="90"/>
      <c r="I50" s="76" t="s">
        <v>181</v>
      </c>
    </row>
    <row r="51" spans="1:11" ht="15.6">
      <c r="A51" s="70">
        <f>+A36+1</f>
        <v>21</v>
      </c>
      <c r="B51" s="102" t="s">
        <v>186</v>
      </c>
      <c r="C51" s="190" t="e">
        <f>+SUM(D51:G51)</f>
        <v>#DIV/0!</v>
      </c>
      <c r="D51" s="190">
        <v>0</v>
      </c>
      <c r="E51" s="191" t="e">
        <f>+'2d19-ADIT Proration Actual'!P28</f>
        <v>#DIV/0!</v>
      </c>
      <c r="F51" s="121">
        <v>0</v>
      </c>
      <c r="G51" s="121">
        <v>0</v>
      </c>
      <c r="H51" s="103"/>
      <c r="I51" s="104" t="str">
        <f>"Workpaper 2d, Line "&amp;'2d19-ADIT Proration Actual'!A28&amp;", Col. "&amp;'2d19-ADIT Proration Actual'!P13&amp;""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5">+A52+1</f>
        <v>23</v>
      </c>
      <c r="B53" s="122"/>
      <c r="C53" s="192">
        <f t="shared" ref="C53:C55" si="6">+SUM(D53:G53)</f>
        <v>0</v>
      </c>
      <c r="D53" s="192"/>
      <c r="E53" s="193"/>
      <c r="F53" s="193"/>
      <c r="G53" s="193"/>
      <c r="H53" s="91"/>
      <c r="I53" s="105"/>
      <c r="K53" s="73"/>
    </row>
    <row r="54" spans="1:11" ht="15.6">
      <c r="A54" s="70">
        <f t="shared" si="5"/>
        <v>24</v>
      </c>
      <c r="B54" s="122"/>
      <c r="C54" s="192">
        <f t="shared" si="6"/>
        <v>0</v>
      </c>
      <c r="D54" s="192"/>
      <c r="E54" s="193"/>
      <c r="F54" s="193"/>
      <c r="G54" s="193"/>
      <c r="H54" s="91"/>
      <c r="I54" s="105"/>
      <c r="K54" s="73"/>
    </row>
    <row r="55" spans="1:11" ht="15.6">
      <c r="A55" s="70">
        <f t="shared" si="5"/>
        <v>25</v>
      </c>
      <c r="B55" s="117"/>
      <c r="C55" s="192">
        <f t="shared" si="6"/>
        <v>0</v>
      </c>
      <c r="D55" s="124">
        <v>0</v>
      </c>
      <c r="E55" s="124">
        <v>0</v>
      </c>
      <c r="F55" s="124">
        <v>0</v>
      </c>
      <c r="G55" s="124">
        <v>0</v>
      </c>
      <c r="H55" s="93"/>
      <c r="I55" s="105"/>
      <c r="K55" s="73"/>
    </row>
    <row r="56" spans="1:11" ht="16.2" thickBot="1">
      <c r="A56" s="70">
        <f t="shared" si="5"/>
        <v>26</v>
      </c>
      <c r="B56" s="94" t="s">
        <v>9</v>
      </c>
      <c r="C56" s="95" t="e">
        <f>+SUM(C51:C55)</f>
        <v>#DIV/0!</v>
      </c>
      <c r="D56" s="95">
        <f t="shared" ref="D56:G56" si="7">+SUM(D51:D55)</f>
        <v>0</v>
      </c>
      <c r="E56" s="95" t="e">
        <f t="shared" si="7"/>
        <v>#DIV/0!</v>
      </c>
      <c r="F56" s="95">
        <f t="shared" si="7"/>
        <v>0</v>
      </c>
      <c r="G56" s="95">
        <f t="shared" si="7"/>
        <v>0</v>
      </c>
      <c r="H56" s="95"/>
      <c r="I56" s="96"/>
      <c r="K56" s="73"/>
    </row>
    <row r="57" spans="1:11" ht="15.6">
      <c r="A57" s="70"/>
      <c r="B57" s="70" t="s">
        <v>183</v>
      </c>
      <c r="C57" s="70"/>
      <c r="D57" s="70"/>
      <c r="E57" s="81"/>
      <c r="F57" s="97"/>
      <c r="G57" s="70"/>
      <c r="H57" s="70"/>
      <c r="I57" s="100"/>
      <c r="K57" s="73"/>
    </row>
    <row r="58" spans="1:11" ht="15.6">
      <c r="A58" s="70"/>
      <c r="B58" s="73" t="s">
        <v>412</v>
      </c>
      <c r="C58" s="70"/>
      <c r="D58" s="70"/>
      <c r="E58" s="70"/>
      <c r="F58" s="70"/>
      <c r="G58" s="81"/>
      <c r="H58" s="81"/>
      <c r="I58" s="81"/>
    </row>
    <row r="59" spans="1:11" ht="15.6">
      <c r="A59" s="70"/>
      <c r="B59" s="73" t="s">
        <v>191</v>
      </c>
      <c r="C59" s="70"/>
      <c r="D59" s="70"/>
      <c r="E59" s="70"/>
      <c r="F59" s="70"/>
      <c r="G59" s="81"/>
      <c r="H59" s="81"/>
      <c r="I59" s="81"/>
    </row>
    <row r="60" spans="1:11" ht="15.6">
      <c r="A60" s="70"/>
      <c r="B60" s="73" t="s">
        <v>192</v>
      </c>
      <c r="C60" s="70"/>
      <c r="D60" s="70"/>
      <c r="E60" s="70"/>
      <c r="F60" s="70"/>
      <c r="G60" s="81"/>
      <c r="H60" s="81"/>
      <c r="I60" s="81"/>
    </row>
    <row r="61" spans="1:11" ht="15.75" customHeight="1">
      <c r="A61" s="70"/>
      <c r="B61" s="934" t="s">
        <v>193</v>
      </c>
      <c r="C61" s="934"/>
      <c r="D61" s="934"/>
      <c r="E61" s="934"/>
      <c r="F61" s="934"/>
      <c r="G61" s="934"/>
      <c r="H61" s="934"/>
      <c r="I61" s="934"/>
    </row>
    <row r="62" spans="1:11" ht="15.6">
      <c r="A62" s="70"/>
      <c r="B62" s="73" t="s">
        <v>190</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Consolidated Edison Company of New York, Inc.</v>
      </c>
      <c r="C66" s="107"/>
      <c r="D66" s="107"/>
      <c r="E66" s="107"/>
      <c r="F66" s="107"/>
      <c r="G66" s="107"/>
      <c r="H66" s="107"/>
      <c r="I66" s="107"/>
    </row>
    <row r="67" spans="1:9" ht="17.399999999999999">
      <c r="A67" s="72"/>
      <c r="B67" s="935" t="str">
        <f>+B2</f>
        <v>Workpaper 2b19: Accumulated Deferred Income Taxes (ADIT) Workpaper - Prior Year (Schedule 19 Projects)</v>
      </c>
      <c r="C67" s="935"/>
      <c r="D67" s="935"/>
      <c r="E67" s="935"/>
      <c r="F67" s="935"/>
      <c r="G67" s="935"/>
      <c r="H67" s="935"/>
      <c r="I67" s="935"/>
    </row>
    <row r="68" spans="1:9" ht="17.399999999999999">
      <c r="A68" s="72"/>
      <c r="B68" s="108"/>
      <c r="C68" s="72"/>
      <c r="D68" s="72"/>
      <c r="E68" s="72"/>
      <c r="F68" s="72"/>
      <c r="G68" s="109"/>
      <c r="H68" s="109"/>
      <c r="I68" s="110"/>
    </row>
    <row r="69" spans="1:9" ht="15.6">
      <c r="A69" s="70"/>
      <c r="B69" s="128" t="s">
        <v>69</v>
      </c>
      <c r="C69" s="128" t="s">
        <v>70</v>
      </c>
      <c r="D69" s="128" t="s">
        <v>71</v>
      </c>
      <c r="E69" s="128" t="s">
        <v>72</v>
      </c>
      <c r="F69" s="128" t="s">
        <v>73</v>
      </c>
      <c r="G69" s="128" t="s">
        <v>74</v>
      </c>
      <c r="H69" s="128" t="s">
        <v>75</v>
      </c>
      <c r="I69" s="128" t="s">
        <v>76</v>
      </c>
    </row>
    <row r="70" spans="1:9" ht="31.2">
      <c r="A70" s="70"/>
      <c r="B70" s="120" t="s">
        <v>548</v>
      </c>
      <c r="C70" s="89" t="s">
        <v>9</v>
      </c>
      <c r="D70" s="111"/>
      <c r="E70" s="119" t="str">
        <f>+E49</f>
        <v>Schedule 19 Projects</v>
      </c>
      <c r="F70" s="111" t="s">
        <v>170</v>
      </c>
      <c r="G70" s="111" t="s">
        <v>171</v>
      </c>
      <c r="H70" s="89"/>
      <c r="I70" s="70"/>
    </row>
    <row r="71" spans="1:9" ht="16.2" thickBot="1">
      <c r="A71" s="70"/>
      <c r="B71" s="73"/>
      <c r="C71" s="89"/>
      <c r="D71" s="89" t="str">
        <f>+D50</f>
        <v>Excluded</v>
      </c>
      <c r="E71" s="89" t="s">
        <v>172</v>
      </c>
      <c r="F71" s="89" t="str">
        <f>+F23</f>
        <v>Related</v>
      </c>
      <c r="G71" s="89" t="str">
        <f>+G23</f>
        <v>Related</v>
      </c>
      <c r="H71" s="112"/>
      <c r="I71" s="76" t="s">
        <v>181</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8">+SUM(D73:G73)</f>
        <v>0</v>
      </c>
      <c r="D73" s="124"/>
      <c r="E73" s="124">
        <v>0</v>
      </c>
      <c r="F73" s="124"/>
      <c r="G73" s="124"/>
      <c r="H73" s="332"/>
      <c r="I73" s="114"/>
    </row>
    <row r="74" spans="1:9" ht="15.6">
      <c r="A74" s="81">
        <f t="shared" ref="A74:A77" si="9">+A73+1</f>
        <v>29</v>
      </c>
      <c r="B74" s="197"/>
      <c r="C74" s="124">
        <f t="shared" si="8"/>
        <v>0</v>
      </c>
      <c r="D74" s="124"/>
      <c r="E74" s="124"/>
      <c r="F74" s="124"/>
      <c r="G74" s="124"/>
      <c r="H74" s="332"/>
      <c r="I74" s="114"/>
    </row>
    <row r="75" spans="1:9" ht="15.6">
      <c r="A75" s="81">
        <f t="shared" si="9"/>
        <v>30</v>
      </c>
      <c r="B75" s="197"/>
      <c r="C75" s="124">
        <f t="shared" si="8"/>
        <v>0</v>
      </c>
      <c r="D75" s="124"/>
      <c r="E75" s="124"/>
      <c r="F75" s="124"/>
      <c r="G75" s="124"/>
      <c r="H75" s="332"/>
      <c r="I75" s="114"/>
    </row>
    <row r="76" spans="1:9" ht="15.6">
      <c r="A76" s="81">
        <f t="shared" si="9"/>
        <v>31</v>
      </c>
      <c r="B76" s="197"/>
      <c r="C76" s="124">
        <f t="shared" si="8"/>
        <v>0</v>
      </c>
      <c r="D76" s="124"/>
      <c r="E76" s="124"/>
      <c r="F76" s="124"/>
      <c r="G76" s="124"/>
      <c r="H76" s="332"/>
      <c r="I76" s="114"/>
    </row>
    <row r="77" spans="1:9" ht="15.6">
      <c r="A77" s="81">
        <f t="shared" si="9"/>
        <v>32</v>
      </c>
      <c r="B77" s="197"/>
      <c r="C77" s="124">
        <f t="shared" si="8"/>
        <v>0</v>
      </c>
      <c r="D77" s="124"/>
      <c r="E77" s="124"/>
      <c r="F77" s="124"/>
      <c r="G77" s="124"/>
      <c r="H77" s="332"/>
      <c r="I77" s="114"/>
    </row>
    <row r="78" spans="1:9" ht="15.6">
      <c r="A78" s="81">
        <f>+A77+1</f>
        <v>33</v>
      </c>
      <c r="B78" s="197"/>
      <c r="C78" s="124">
        <f t="shared" si="8"/>
        <v>0</v>
      </c>
      <c r="D78" s="124"/>
      <c r="E78" s="124"/>
      <c r="F78" s="124"/>
      <c r="G78" s="124"/>
      <c r="H78" s="332"/>
      <c r="I78" s="114"/>
    </row>
    <row r="79" spans="1:9" ht="16.2" thickBot="1">
      <c r="A79" s="81">
        <f>+A78+1</f>
        <v>34</v>
      </c>
      <c r="B79" s="94" t="s">
        <v>9</v>
      </c>
      <c r="C79" s="95">
        <f>+SUM(C72:C78)</f>
        <v>0</v>
      </c>
      <c r="D79" s="95">
        <f t="shared" ref="D79:G79" si="10">+SUM(D72:D78)</f>
        <v>0</v>
      </c>
      <c r="E79" s="95">
        <f t="shared" si="10"/>
        <v>0</v>
      </c>
      <c r="F79" s="95">
        <f t="shared" si="10"/>
        <v>0</v>
      </c>
      <c r="G79" s="95">
        <f t="shared" si="10"/>
        <v>0</v>
      </c>
      <c r="H79" s="95"/>
      <c r="I79" s="96"/>
    </row>
    <row r="80" spans="1:9" ht="15.6">
      <c r="A80" s="70"/>
      <c r="B80" s="73"/>
      <c r="C80" s="83"/>
      <c r="D80" s="83"/>
      <c r="E80" s="83"/>
      <c r="F80" s="83"/>
      <c r="G80" s="83"/>
      <c r="H80" s="83"/>
      <c r="I80" s="100"/>
    </row>
    <row r="81" spans="1:10" ht="15.6">
      <c r="A81" s="70"/>
      <c r="B81" s="70" t="s">
        <v>185</v>
      </c>
      <c r="C81" s="70"/>
      <c r="D81" s="70"/>
      <c r="E81" s="81"/>
      <c r="F81" s="81"/>
      <c r="G81" s="70"/>
      <c r="H81" s="70"/>
      <c r="I81" s="115"/>
    </row>
    <row r="82" spans="1:10" ht="15.6">
      <c r="A82" s="70"/>
      <c r="B82" s="73" t="s">
        <v>412</v>
      </c>
      <c r="C82" s="70"/>
      <c r="D82" s="70"/>
      <c r="E82" s="70"/>
      <c r="F82" s="70"/>
      <c r="G82" s="81"/>
      <c r="H82" s="81"/>
      <c r="I82" s="81"/>
    </row>
    <row r="83" spans="1:10" ht="15.6">
      <c r="A83" s="70"/>
      <c r="B83" s="73" t="s">
        <v>191</v>
      </c>
      <c r="C83" s="70"/>
      <c r="D83" s="70"/>
      <c r="E83" s="70"/>
      <c r="F83" s="70"/>
      <c r="G83" s="81"/>
      <c r="H83" s="81"/>
      <c r="I83" s="81"/>
    </row>
    <row r="84" spans="1:10" ht="15.6">
      <c r="A84" s="70"/>
      <c r="B84" s="73" t="s">
        <v>192</v>
      </c>
      <c r="C84" s="70"/>
      <c r="D84" s="70"/>
      <c r="E84" s="70"/>
      <c r="F84" s="70"/>
      <c r="G84" s="81"/>
      <c r="H84" s="81"/>
      <c r="I84" s="81"/>
    </row>
    <row r="85" spans="1:10" ht="15.75" customHeight="1">
      <c r="A85" s="70"/>
      <c r="B85" s="934" t="s">
        <v>193</v>
      </c>
      <c r="C85" s="934"/>
      <c r="D85" s="934"/>
      <c r="E85" s="934"/>
      <c r="F85" s="934"/>
      <c r="G85" s="934"/>
      <c r="H85" s="934"/>
      <c r="I85" s="934"/>
    </row>
    <row r="86" spans="1:10" ht="15.6">
      <c r="A86" s="70"/>
      <c r="B86" s="73" t="s">
        <v>190</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7"/>
      <c r="J94" s="9"/>
    </row>
    <row r="95" spans="1:10" ht="15.6">
      <c r="I95" s="307"/>
      <c r="J95" s="9"/>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K95"/>
  <sheetViews>
    <sheetView topLeftCell="B25" zoomScale="70" zoomScaleNormal="70" zoomScalePageLayoutView="80" workbookViewId="0">
      <selection activeCell="E51" sqref="E5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936" t="s">
        <v>64</v>
      </c>
      <c r="C1" s="936"/>
      <c r="D1" s="936"/>
      <c r="E1" s="936"/>
      <c r="F1" s="936"/>
      <c r="G1" s="936"/>
      <c r="H1" s="936"/>
      <c r="I1" s="936"/>
    </row>
    <row r="2" spans="1:9" ht="17.399999999999999">
      <c r="A2" s="72"/>
      <c r="B2" s="936" t="s">
        <v>758</v>
      </c>
      <c r="C2" s="936"/>
      <c r="D2" s="936"/>
      <c r="E2" s="936"/>
      <c r="F2" s="936"/>
      <c r="G2" s="936"/>
      <c r="H2" s="936"/>
      <c r="I2" s="936"/>
    </row>
    <row r="3" spans="1:9" ht="17.399999999999999">
      <c r="A3" s="70"/>
      <c r="B3" s="938" t="str">
        <f>+'Appendix A'!K3</f>
        <v>Actual or Projected for the 12 Months Ended December ….</v>
      </c>
      <c r="C3" s="938"/>
      <c r="D3" s="938"/>
      <c r="E3" s="938"/>
      <c r="F3" s="938"/>
      <c r="G3" s="938"/>
      <c r="H3" s="938"/>
      <c r="I3" s="938"/>
    </row>
    <row r="4" spans="1:9" ht="17.399999999999999">
      <c r="A4" s="70"/>
      <c r="B4" s="74"/>
      <c r="C4" s="75"/>
      <c r="D4" s="76"/>
      <c r="E4" s="76"/>
      <c r="F4" s="70"/>
      <c r="G4" s="76"/>
      <c r="H4" s="76"/>
      <c r="I4" s="77"/>
    </row>
    <row r="5" spans="1:9" ht="15.6">
      <c r="A5" s="70"/>
      <c r="B5" s="89" t="s">
        <v>69</v>
      </c>
      <c r="C5" s="89" t="s">
        <v>70</v>
      </c>
      <c r="D5" s="89" t="s">
        <v>71</v>
      </c>
      <c r="E5" s="89" t="s">
        <v>72</v>
      </c>
      <c r="F5" s="89" t="s">
        <v>73</v>
      </c>
      <c r="G5" s="89" t="s">
        <v>74</v>
      </c>
      <c r="H5" s="89" t="s">
        <v>75</v>
      </c>
      <c r="I5" s="89" t="s">
        <v>76</v>
      </c>
    </row>
    <row r="6" spans="1:9" ht="31.2">
      <c r="A6" s="70"/>
      <c r="B6" s="73"/>
      <c r="C6" s="70"/>
      <c r="D6" s="118" t="s">
        <v>585</v>
      </c>
      <c r="E6" s="76" t="s">
        <v>170</v>
      </c>
      <c r="F6" s="76" t="s">
        <v>171</v>
      </c>
      <c r="G6" s="76"/>
      <c r="H6" s="76" t="s">
        <v>9</v>
      </c>
      <c r="I6" s="78"/>
    </row>
    <row r="7" spans="1:9" ht="17.399999999999999">
      <c r="A7" s="70"/>
      <c r="B7" s="73"/>
      <c r="C7" s="82" t="s">
        <v>515</v>
      </c>
      <c r="D7" s="76"/>
      <c r="E7" s="76" t="s">
        <v>172</v>
      </c>
      <c r="F7" s="76" t="s">
        <v>172</v>
      </c>
      <c r="G7" s="76"/>
      <c r="H7" s="76" t="s">
        <v>173</v>
      </c>
      <c r="I7" s="78"/>
    </row>
    <row r="8" spans="1:9" ht="24.6">
      <c r="A8" s="79"/>
      <c r="B8" s="80"/>
      <c r="C8" s="82" t="s">
        <v>230</v>
      </c>
      <c r="D8" s="79"/>
      <c r="E8" s="79"/>
      <c r="F8" s="79"/>
      <c r="G8" s="79"/>
      <c r="H8" s="79"/>
      <c r="I8" s="79"/>
    </row>
    <row r="9" spans="1:9" ht="15.6">
      <c r="A9" s="81">
        <v>1</v>
      </c>
      <c r="B9" s="73"/>
      <c r="C9" s="82" t="s">
        <v>179</v>
      </c>
      <c r="D9" s="83">
        <f>+E36</f>
        <v>0</v>
      </c>
      <c r="E9" s="83">
        <f>+F36</f>
        <v>0</v>
      </c>
      <c r="F9" s="83">
        <f>+G36</f>
        <v>0</v>
      </c>
      <c r="G9" s="83"/>
      <c r="H9" s="83"/>
      <c r="I9" s="84" t="str">
        <f>"(Line "&amp;A36&amp;")"</f>
        <v>(Line 20)</v>
      </c>
    </row>
    <row r="10" spans="1:9" ht="15.6">
      <c r="A10" s="81">
        <f>+A9+1</f>
        <v>2</v>
      </c>
      <c r="B10" s="73"/>
      <c r="C10" s="82" t="s">
        <v>188</v>
      </c>
      <c r="D10" s="598">
        <v>0</v>
      </c>
      <c r="E10" s="83">
        <f>+F56</f>
        <v>0</v>
      </c>
      <c r="F10" s="83">
        <f>+G56</f>
        <v>0</v>
      </c>
      <c r="G10" s="83"/>
      <c r="H10" s="83"/>
      <c r="I10" s="84" t="str">
        <f>"(Line "&amp;A56&amp;")"</f>
        <v>(Line 26)</v>
      </c>
    </row>
    <row r="11" spans="1:9" ht="15.6">
      <c r="A11" s="81">
        <f>+A10+1</f>
        <v>3</v>
      </c>
      <c r="B11" s="73"/>
      <c r="C11" s="82" t="s">
        <v>184</v>
      </c>
      <c r="D11" s="85">
        <f>+E79</f>
        <v>0</v>
      </c>
      <c r="E11" s="85">
        <f>+F79</f>
        <v>0</v>
      </c>
      <c r="F11" s="85">
        <f>+G79</f>
        <v>0</v>
      </c>
      <c r="G11" s="85"/>
      <c r="H11" s="83"/>
      <c r="I11" s="84" t="str">
        <f>"(Line "&amp;A79&amp;")"</f>
        <v>(Line 34)</v>
      </c>
    </row>
    <row r="12" spans="1:9" ht="15.6">
      <c r="A12" s="81">
        <f t="shared" ref="A12:A14" si="0">+A11+1</f>
        <v>4</v>
      </c>
      <c r="B12" s="73"/>
      <c r="C12" s="82" t="s">
        <v>174</v>
      </c>
      <c r="D12" s="83">
        <f>+SUM(D9:D11)</f>
        <v>0</v>
      </c>
      <c r="E12" s="83">
        <f t="shared" ref="E12:F12" si="1">+SUM(E9:E11)</f>
        <v>0</v>
      </c>
      <c r="F12" s="83">
        <f t="shared" si="1"/>
        <v>0</v>
      </c>
      <c r="G12" s="83"/>
      <c r="H12" s="83"/>
      <c r="I12" s="84" t="str">
        <f>"(Line "&amp;A9&amp;" + Line "&amp;A10&amp;" + Line "&amp;A11&amp;")"</f>
        <v>(Line 1 + Line 2 + Line 3)</v>
      </c>
    </row>
    <row r="13" spans="1:9" ht="15.6">
      <c r="A13" s="81">
        <f t="shared" si="0"/>
        <v>5</v>
      </c>
      <c r="B13" s="73"/>
      <c r="C13" s="82" t="s">
        <v>611</v>
      </c>
      <c r="D13" s="70"/>
      <c r="E13" s="70"/>
      <c r="F13" s="331" t="e">
        <f>+'Appendix A'!F162</f>
        <v>#DIV/0!</v>
      </c>
      <c r="G13" s="70"/>
      <c r="H13" s="70"/>
      <c r="I13" s="84" t="s">
        <v>427</v>
      </c>
    </row>
    <row r="14" spans="1:9" ht="15.6">
      <c r="A14" s="81">
        <f t="shared" si="0"/>
        <v>6</v>
      </c>
      <c r="B14" s="73"/>
      <c r="C14" s="82" t="s">
        <v>189</v>
      </c>
      <c r="D14" s="70"/>
      <c r="E14" s="331" t="e">
        <f>+'Appendix A'!L20</f>
        <v>#DIV/0!</v>
      </c>
      <c r="F14" s="70"/>
      <c r="G14" s="70"/>
      <c r="H14" s="70"/>
      <c r="I14" s="84" t="s">
        <v>427</v>
      </c>
    </row>
    <row r="15" spans="1:9" ht="15.6">
      <c r="A15" s="81">
        <f>+A14+1</f>
        <v>7</v>
      </c>
      <c r="B15" s="73"/>
      <c r="C15" s="82" t="s">
        <v>343</v>
      </c>
      <c r="D15" s="83">
        <f>+D12</f>
        <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176</v>
      </c>
      <c r="C18" s="70"/>
      <c r="D18" s="70"/>
      <c r="E18" s="70"/>
      <c r="F18" s="70"/>
      <c r="G18" s="70"/>
      <c r="H18" s="70"/>
      <c r="I18" s="70"/>
    </row>
    <row r="19" spans="1:9" ht="15.6">
      <c r="A19" s="70"/>
      <c r="B19" s="73" t="s">
        <v>177</v>
      </c>
      <c r="C19" s="70"/>
      <c r="D19" s="70"/>
      <c r="E19" s="70"/>
      <c r="F19" s="70"/>
      <c r="G19" s="70"/>
      <c r="H19" s="70"/>
      <c r="I19" s="70"/>
    </row>
    <row r="20" spans="1:9" ht="15.6">
      <c r="A20" s="70"/>
      <c r="B20" s="73"/>
      <c r="C20" s="70"/>
      <c r="D20" s="70"/>
      <c r="E20" s="70"/>
      <c r="F20" s="70"/>
      <c r="G20" s="87"/>
      <c r="H20" s="87"/>
      <c r="I20" s="70"/>
    </row>
    <row r="21" spans="1:9" ht="15.6">
      <c r="A21" s="70"/>
      <c r="B21" s="128" t="s">
        <v>69</v>
      </c>
      <c r="C21" s="128" t="s">
        <v>70</v>
      </c>
      <c r="D21" s="128" t="s">
        <v>71</v>
      </c>
      <c r="E21" s="128" t="s">
        <v>72</v>
      </c>
      <c r="F21" s="128" t="s">
        <v>73</v>
      </c>
      <c r="G21" s="128" t="s">
        <v>74</v>
      </c>
      <c r="H21" s="128" t="s">
        <v>75</v>
      </c>
      <c r="I21" s="128" t="s">
        <v>76</v>
      </c>
    </row>
    <row r="22" spans="1:9" ht="31.2">
      <c r="A22" s="70"/>
      <c r="B22" s="116" t="s">
        <v>612</v>
      </c>
      <c r="C22" s="76"/>
      <c r="D22" s="76"/>
      <c r="E22" s="118" t="str">
        <f>+D6</f>
        <v>Schedule 10 Projects</v>
      </c>
      <c r="F22" s="76" t="s">
        <v>170</v>
      </c>
      <c r="G22" s="76" t="s">
        <v>171</v>
      </c>
      <c r="H22" s="76"/>
      <c r="I22" s="70"/>
    </row>
    <row r="23" spans="1:9" ht="16.2" thickBot="1">
      <c r="A23" s="70"/>
      <c r="B23" s="73"/>
      <c r="C23" s="76" t="s">
        <v>9</v>
      </c>
      <c r="D23" s="76" t="s">
        <v>180</v>
      </c>
      <c r="E23" s="76" t="s">
        <v>172</v>
      </c>
      <c r="F23" s="76" t="s">
        <v>172</v>
      </c>
      <c r="G23" s="76" t="s">
        <v>172</v>
      </c>
      <c r="H23" s="90"/>
      <c r="I23" s="76" t="s">
        <v>181</v>
      </c>
    </row>
    <row r="24" spans="1:9" ht="16.2" thickBot="1">
      <c r="A24" s="81">
        <f>+A15+1</f>
        <v>8</v>
      </c>
      <c r="B24" s="327" t="str">
        <f>+'2a19-ADIT Current Year '!B30</f>
        <v>Alternative Minimum Tax</v>
      </c>
      <c r="C24" s="194">
        <f>+SUM(D24:G24)</f>
        <v>0</v>
      </c>
      <c r="D24" s="123">
        <v>0</v>
      </c>
      <c r="E24" s="123">
        <v>0</v>
      </c>
      <c r="F24" s="123">
        <v>0</v>
      </c>
      <c r="G24" s="123">
        <v>0</v>
      </c>
      <c r="H24" s="91"/>
      <c r="I24" s="92"/>
    </row>
    <row r="25" spans="1:9" ht="15.6">
      <c r="A25" s="81">
        <f>+A24+1</f>
        <v>9</v>
      </c>
      <c r="B25" s="327" t="str">
        <f>+'2a19-ADIT Current Year '!B31</f>
        <v>Net Operating Loss</v>
      </c>
      <c r="C25" s="189">
        <f t="shared" ref="C25:C35" si="2">+SUM(D25:G25)</f>
        <v>0</v>
      </c>
      <c r="D25" s="124">
        <v>0</v>
      </c>
      <c r="E25" s="124">
        <v>0</v>
      </c>
      <c r="F25" s="124">
        <v>0</v>
      </c>
      <c r="G25" s="124">
        <v>0</v>
      </c>
      <c r="H25" s="93"/>
      <c r="I25" s="92"/>
    </row>
    <row r="26" spans="1:9" ht="15.6">
      <c r="A26" s="81">
        <f t="shared" ref="A26:A34" si="3">+A25+1</f>
        <v>10</v>
      </c>
      <c r="B26" s="186"/>
      <c r="C26" s="189">
        <f t="shared" si="2"/>
        <v>0</v>
      </c>
      <c r="D26" s="124">
        <v>0</v>
      </c>
      <c r="E26" s="124">
        <v>0</v>
      </c>
      <c r="F26" s="124">
        <v>0</v>
      </c>
      <c r="G26" s="124">
        <v>0</v>
      </c>
      <c r="H26" s="93"/>
      <c r="I26" s="92"/>
    </row>
    <row r="27" spans="1:9" ht="15.6">
      <c r="A27" s="81">
        <f t="shared" si="3"/>
        <v>11</v>
      </c>
      <c r="B27" s="186"/>
      <c r="C27" s="189">
        <f t="shared" si="2"/>
        <v>0</v>
      </c>
      <c r="D27" s="124">
        <v>0</v>
      </c>
      <c r="E27" s="124">
        <v>0</v>
      </c>
      <c r="F27" s="124">
        <v>0</v>
      </c>
      <c r="G27" s="124">
        <v>0</v>
      </c>
      <c r="H27" s="93"/>
      <c r="I27" s="92"/>
    </row>
    <row r="28" spans="1:9" ht="15.6">
      <c r="A28" s="81">
        <f t="shared" si="3"/>
        <v>12</v>
      </c>
      <c r="B28" s="186"/>
      <c r="C28" s="189">
        <f t="shared" si="2"/>
        <v>0</v>
      </c>
      <c r="D28" s="124">
        <v>0</v>
      </c>
      <c r="E28" s="124">
        <v>0</v>
      </c>
      <c r="F28" s="124">
        <v>0</v>
      </c>
      <c r="G28" s="124">
        <v>0</v>
      </c>
      <c r="H28" s="93"/>
      <c r="I28" s="92"/>
    </row>
    <row r="29" spans="1:9" ht="15.6">
      <c r="A29" s="81">
        <f t="shared" si="3"/>
        <v>13</v>
      </c>
      <c r="B29" s="186"/>
      <c r="C29" s="189">
        <f t="shared" si="2"/>
        <v>0</v>
      </c>
      <c r="D29" s="124">
        <v>0</v>
      </c>
      <c r="E29" s="124">
        <v>0</v>
      </c>
      <c r="F29" s="124">
        <v>0</v>
      </c>
      <c r="G29" s="124">
        <v>0</v>
      </c>
      <c r="H29" s="93"/>
      <c r="I29" s="92"/>
    </row>
    <row r="30" spans="1:9" ht="15.6">
      <c r="A30" s="81">
        <f t="shared" si="3"/>
        <v>14</v>
      </c>
      <c r="B30" s="186"/>
      <c r="C30" s="189">
        <f t="shared" si="2"/>
        <v>0</v>
      </c>
      <c r="D30" s="124">
        <v>0</v>
      </c>
      <c r="E30" s="124">
        <v>0</v>
      </c>
      <c r="F30" s="124">
        <v>0</v>
      </c>
      <c r="G30" s="124">
        <v>0</v>
      </c>
      <c r="H30" s="93"/>
      <c r="I30" s="92"/>
    </row>
    <row r="31" spans="1:9" ht="15.6">
      <c r="A31" s="81">
        <f t="shared" si="3"/>
        <v>15</v>
      </c>
      <c r="B31" s="186"/>
      <c r="C31" s="189">
        <f t="shared" si="2"/>
        <v>0</v>
      </c>
      <c r="D31" s="124">
        <v>0</v>
      </c>
      <c r="E31" s="124">
        <v>0</v>
      </c>
      <c r="F31" s="124">
        <v>0</v>
      </c>
      <c r="G31" s="124">
        <v>0</v>
      </c>
      <c r="H31" s="93"/>
      <c r="I31" s="92"/>
    </row>
    <row r="32" spans="1:9" ht="15.6">
      <c r="A32" s="81">
        <f t="shared" si="3"/>
        <v>16</v>
      </c>
      <c r="B32" s="186"/>
      <c r="C32" s="189">
        <f t="shared" si="2"/>
        <v>0</v>
      </c>
      <c r="D32" s="124">
        <v>0</v>
      </c>
      <c r="E32" s="124">
        <v>0</v>
      </c>
      <c r="F32" s="124">
        <v>0</v>
      </c>
      <c r="G32" s="124">
        <v>0</v>
      </c>
      <c r="H32" s="93"/>
      <c r="I32" s="92"/>
    </row>
    <row r="33" spans="1:9" ht="15.6">
      <c r="A33" s="81">
        <f t="shared" si="3"/>
        <v>17</v>
      </c>
      <c r="B33" s="186"/>
      <c r="C33" s="189">
        <f t="shared" si="2"/>
        <v>0</v>
      </c>
      <c r="D33" s="124">
        <v>0</v>
      </c>
      <c r="E33" s="124">
        <v>0</v>
      </c>
      <c r="F33" s="124">
        <v>0</v>
      </c>
      <c r="G33" s="124">
        <v>0</v>
      </c>
      <c r="H33" s="93"/>
      <c r="I33" s="92"/>
    </row>
    <row r="34" spans="1:9" ht="15.6">
      <c r="A34" s="81">
        <f t="shared" si="3"/>
        <v>18</v>
      </c>
      <c r="B34" s="186"/>
      <c r="C34" s="189">
        <f t="shared" si="2"/>
        <v>0</v>
      </c>
      <c r="D34" s="124">
        <v>0</v>
      </c>
      <c r="E34" s="124">
        <v>0</v>
      </c>
      <c r="F34" s="124">
        <v>0</v>
      </c>
      <c r="G34" s="124">
        <v>0</v>
      </c>
      <c r="H34" s="93"/>
      <c r="I34" s="92"/>
    </row>
    <row r="35" spans="1:9" ht="15.6">
      <c r="A35" s="81">
        <f>+A34+1</f>
        <v>19</v>
      </c>
      <c r="B35" s="186"/>
      <c r="C35" s="189">
        <f t="shared" si="2"/>
        <v>0</v>
      </c>
      <c r="D35" s="124">
        <v>0</v>
      </c>
      <c r="E35" s="124">
        <v>0</v>
      </c>
      <c r="F35" s="124">
        <v>0</v>
      </c>
      <c r="G35" s="124">
        <v>0</v>
      </c>
      <c r="H35" s="93"/>
      <c r="I35" s="92"/>
    </row>
    <row r="36" spans="1:9" ht="16.2" thickBot="1">
      <c r="A36" s="81">
        <f>+A35+1</f>
        <v>20</v>
      </c>
      <c r="B36" s="94" t="s">
        <v>9</v>
      </c>
      <c r="C36" s="95">
        <f>+SUM(C24:C35)</f>
        <v>0</v>
      </c>
      <c r="D36" s="95">
        <f t="shared" ref="D36:G36" si="4">+SUM(D24:D35)</f>
        <v>0</v>
      </c>
      <c r="E36" s="95">
        <f t="shared" si="4"/>
        <v>0</v>
      </c>
      <c r="F36" s="95">
        <f t="shared" si="4"/>
        <v>0</v>
      </c>
      <c r="G36" s="95">
        <f t="shared" si="4"/>
        <v>0</v>
      </c>
      <c r="H36" s="95"/>
      <c r="I36" s="96"/>
    </row>
    <row r="37" spans="1:9" ht="15.6">
      <c r="A37" s="70"/>
      <c r="B37" s="70" t="s">
        <v>182</v>
      </c>
      <c r="C37" s="70"/>
      <c r="D37" s="83"/>
      <c r="E37" s="97"/>
      <c r="F37" s="81"/>
      <c r="G37" s="70"/>
      <c r="H37" s="70"/>
      <c r="I37" s="98"/>
    </row>
    <row r="38" spans="1:9" ht="15.6">
      <c r="A38" s="70"/>
      <c r="B38" s="73" t="s">
        <v>616</v>
      </c>
      <c r="C38" s="70"/>
      <c r="D38" s="70"/>
      <c r="E38" s="70"/>
      <c r="F38" s="70"/>
      <c r="G38" s="81"/>
      <c r="H38" s="81"/>
      <c r="I38" s="81"/>
    </row>
    <row r="39" spans="1:9" ht="15.6">
      <c r="A39" s="70"/>
      <c r="B39" s="73" t="s">
        <v>191</v>
      </c>
      <c r="C39" s="70"/>
      <c r="D39" s="70"/>
      <c r="E39" s="70"/>
      <c r="F39" s="70"/>
      <c r="G39" s="81"/>
      <c r="H39" s="81"/>
      <c r="I39" s="81"/>
    </row>
    <row r="40" spans="1:9" ht="15.6">
      <c r="A40" s="70"/>
      <c r="B40" s="73" t="s">
        <v>192</v>
      </c>
      <c r="C40" s="70"/>
      <c r="D40" s="70"/>
      <c r="E40" s="70"/>
      <c r="F40" s="70"/>
      <c r="G40" s="81"/>
      <c r="H40" s="81"/>
      <c r="I40" s="81"/>
    </row>
    <row r="41" spans="1:9" ht="15.6">
      <c r="A41" s="70"/>
      <c r="B41" s="934" t="s">
        <v>193</v>
      </c>
      <c r="C41" s="934"/>
      <c r="D41" s="934"/>
      <c r="E41" s="934"/>
      <c r="F41" s="934"/>
      <c r="G41" s="934"/>
      <c r="H41" s="934"/>
      <c r="I41" s="934"/>
    </row>
    <row r="42" spans="1:9" ht="15.6">
      <c r="A42" s="70"/>
      <c r="B42" s="73" t="s">
        <v>190</v>
      </c>
      <c r="C42" s="81"/>
      <c r="D42" s="99"/>
      <c r="E42" s="81"/>
      <c r="F42" s="81"/>
      <c r="G42" s="81"/>
      <c r="H42" s="81"/>
      <c r="I42" s="100"/>
    </row>
    <row r="43" spans="1:9" ht="15.6">
      <c r="A43" s="70"/>
      <c r="B43" s="73"/>
      <c r="C43" s="89"/>
      <c r="D43" s="89"/>
      <c r="E43" s="89"/>
      <c r="F43" s="89"/>
      <c r="G43" s="89"/>
      <c r="H43" s="89"/>
      <c r="I43" s="100"/>
    </row>
    <row r="44" spans="1:9" ht="17.399999999999999">
      <c r="A44" s="72"/>
      <c r="B44" s="935" t="str">
        <f>+B1</f>
        <v>Consolidated Edison Company of New York, Inc.</v>
      </c>
      <c r="C44" s="937"/>
      <c r="D44" s="937"/>
      <c r="E44" s="937"/>
      <c r="F44" s="937"/>
      <c r="G44" s="937"/>
      <c r="H44" s="937"/>
      <c r="I44" s="937"/>
    </row>
    <row r="45" spans="1:9" ht="17.399999999999999">
      <c r="A45" s="72"/>
      <c r="B45" s="935" t="str">
        <f>+B2</f>
        <v>Workpaper 2b10: Accumulated Deferred Income Taxes (ADIT) Workpaper - Prior Year (Schedule 10 Projects)</v>
      </c>
      <c r="C45" s="935"/>
      <c r="D45" s="935"/>
      <c r="E45" s="935"/>
      <c r="F45" s="935"/>
      <c r="G45" s="935"/>
      <c r="H45" s="935"/>
      <c r="I45" s="935"/>
    </row>
    <row r="46" spans="1:9" ht="17.399999999999999">
      <c r="A46" s="70"/>
      <c r="B46" s="76"/>
      <c r="C46" s="70"/>
      <c r="D46" s="70"/>
      <c r="E46" s="70"/>
      <c r="F46" s="70"/>
      <c r="G46" s="70"/>
      <c r="H46" s="70"/>
      <c r="I46" s="77"/>
    </row>
    <row r="47" spans="1:9" ht="15.6">
      <c r="A47" s="70"/>
      <c r="B47" s="128" t="s">
        <v>69</v>
      </c>
      <c r="C47" s="128" t="s">
        <v>70</v>
      </c>
      <c r="D47" s="128" t="s">
        <v>71</v>
      </c>
      <c r="E47" s="128" t="s">
        <v>72</v>
      </c>
      <c r="F47" s="128" t="s">
        <v>73</v>
      </c>
      <c r="G47" s="128" t="s">
        <v>74</v>
      </c>
      <c r="H47" s="128" t="s">
        <v>567</v>
      </c>
      <c r="I47" s="128" t="s">
        <v>76</v>
      </c>
    </row>
    <row r="48" spans="1:9" ht="17.399999999999999">
      <c r="A48" s="70"/>
      <c r="B48" s="70"/>
      <c r="C48" s="76"/>
      <c r="D48" s="76"/>
      <c r="E48" s="76"/>
      <c r="F48" s="76"/>
      <c r="G48" s="76"/>
      <c r="H48" s="76"/>
      <c r="I48" s="78"/>
    </row>
    <row r="49" spans="1:11" ht="31.2">
      <c r="A49" s="70"/>
      <c r="B49" s="120" t="s">
        <v>614</v>
      </c>
      <c r="C49" s="76"/>
      <c r="D49" s="76"/>
      <c r="E49" s="118" t="str">
        <f>+E22</f>
        <v>Schedule 10 Projects</v>
      </c>
      <c r="F49" s="76" t="s">
        <v>170</v>
      </c>
      <c r="G49" s="76" t="s">
        <v>171</v>
      </c>
      <c r="H49" s="76"/>
      <c r="I49" s="89"/>
    </row>
    <row r="50" spans="1:11" ht="16.2" thickBot="1">
      <c r="A50" s="70"/>
      <c r="B50" s="73"/>
      <c r="C50" s="76"/>
      <c r="D50" s="76" t="str">
        <f>+D23</f>
        <v>Excluded</v>
      </c>
      <c r="E50" s="76" t="s">
        <v>172</v>
      </c>
      <c r="F50" s="76" t="s">
        <v>172</v>
      </c>
      <c r="G50" s="76" t="s">
        <v>172</v>
      </c>
      <c r="H50" s="90"/>
      <c r="I50" s="76" t="s">
        <v>181</v>
      </c>
    </row>
    <row r="51" spans="1:11" ht="15.6">
      <c r="A51" s="70">
        <f>+A36+1</f>
        <v>21</v>
      </c>
      <c r="B51" s="102" t="s">
        <v>186</v>
      </c>
      <c r="C51" s="190" t="e">
        <f>+SUM(D51:G51)</f>
        <v>#DIV/0!</v>
      </c>
      <c r="D51" s="190">
        <v>0</v>
      </c>
      <c r="E51" s="191" t="e">
        <f>+'2d10-ADIT Proration Actual'!P28</f>
        <v>#DIV/0!</v>
      </c>
      <c r="F51" s="121">
        <v>0</v>
      </c>
      <c r="G51" s="121">
        <v>0</v>
      </c>
      <c r="H51" s="103"/>
      <c r="I51" s="104" t="str">
        <f>"Workpaper 2d, Line "&amp;'2d19-ADIT Proration Actual'!A28&amp;", Col. "&amp;'2d19-ADIT Proration Actual'!P13&amp;""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5">+A52+1</f>
        <v>23</v>
      </c>
      <c r="B53" s="122"/>
      <c r="C53" s="192">
        <f t="shared" ref="C53:C55" si="6">+SUM(D53:G53)</f>
        <v>0</v>
      </c>
      <c r="D53" s="192"/>
      <c r="E53" s="193"/>
      <c r="F53" s="193"/>
      <c r="G53" s="193"/>
      <c r="H53" s="91"/>
      <c r="I53" s="105"/>
      <c r="K53" s="73"/>
    </row>
    <row r="54" spans="1:11" ht="15.6">
      <c r="A54" s="70">
        <f t="shared" si="5"/>
        <v>24</v>
      </c>
      <c r="B54" s="122"/>
      <c r="C54" s="192">
        <f t="shared" si="6"/>
        <v>0</v>
      </c>
      <c r="D54" s="192"/>
      <c r="E54" s="193"/>
      <c r="F54" s="193"/>
      <c r="G54" s="193"/>
      <c r="H54" s="91"/>
      <c r="I54" s="105"/>
      <c r="K54" s="73"/>
    </row>
    <row r="55" spans="1:11" ht="15.6">
      <c r="A55" s="70">
        <f t="shared" si="5"/>
        <v>25</v>
      </c>
      <c r="B55" s="117"/>
      <c r="C55" s="192">
        <f t="shared" si="6"/>
        <v>0</v>
      </c>
      <c r="D55" s="124">
        <v>0</v>
      </c>
      <c r="E55" s="124">
        <v>0</v>
      </c>
      <c r="F55" s="124">
        <v>0</v>
      </c>
      <c r="G55" s="124">
        <v>0</v>
      </c>
      <c r="H55" s="93"/>
      <c r="I55" s="105"/>
      <c r="K55" s="73"/>
    </row>
    <row r="56" spans="1:11" ht="16.2" thickBot="1">
      <c r="A56" s="70">
        <f t="shared" si="5"/>
        <v>26</v>
      </c>
      <c r="B56" s="94" t="s">
        <v>9</v>
      </c>
      <c r="C56" s="95" t="e">
        <f>+SUM(C51:C55)</f>
        <v>#DIV/0!</v>
      </c>
      <c r="D56" s="95">
        <f t="shared" ref="D56:G56" si="7">+SUM(D51:D55)</f>
        <v>0</v>
      </c>
      <c r="E56" s="95" t="e">
        <f t="shared" si="7"/>
        <v>#DIV/0!</v>
      </c>
      <c r="F56" s="95">
        <f t="shared" si="7"/>
        <v>0</v>
      </c>
      <c r="G56" s="95">
        <f t="shared" si="7"/>
        <v>0</v>
      </c>
      <c r="H56" s="95"/>
      <c r="I56" s="96"/>
      <c r="K56" s="73"/>
    </row>
    <row r="57" spans="1:11" ht="15.6">
      <c r="A57" s="70"/>
      <c r="B57" s="70" t="s">
        <v>183</v>
      </c>
      <c r="C57" s="70"/>
      <c r="D57" s="70"/>
      <c r="E57" s="81"/>
      <c r="F57" s="97"/>
      <c r="G57" s="70"/>
      <c r="H57" s="70"/>
      <c r="I57" s="100"/>
      <c r="K57" s="73"/>
    </row>
    <row r="58" spans="1:11" ht="15.6">
      <c r="A58" s="70"/>
      <c r="B58" s="73" t="s">
        <v>616</v>
      </c>
      <c r="C58" s="70"/>
      <c r="D58" s="70"/>
      <c r="E58" s="70"/>
      <c r="F58" s="70"/>
      <c r="G58" s="81"/>
      <c r="H58" s="81"/>
      <c r="I58" s="81"/>
    </row>
    <row r="59" spans="1:11" ht="15.6">
      <c r="A59" s="70"/>
      <c r="B59" s="73" t="s">
        <v>191</v>
      </c>
      <c r="C59" s="70"/>
      <c r="D59" s="70"/>
      <c r="E59" s="70"/>
      <c r="F59" s="70"/>
      <c r="G59" s="81"/>
      <c r="H59" s="81"/>
      <c r="I59" s="81"/>
    </row>
    <row r="60" spans="1:11" ht="15.6">
      <c r="A60" s="70"/>
      <c r="B60" s="73" t="s">
        <v>192</v>
      </c>
      <c r="C60" s="70"/>
      <c r="D60" s="70"/>
      <c r="E60" s="70"/>
      <c r="F60" s="70"/>
      <c r="G60" s="81"/>
      <c r="H60" s="81"/>
      <c r="I60" s="81"/>
    </row>
    <row r="61" spans="1:11" ht="15.75" customHeight="1">
      <c r="A61" s="70"/>
      <c r="B61" s="934" t="s">
        <v>193</v>
      </c>
      <c r="C61" s="934"/>
      <c r="D61" s="934"/>
      <c r="E61" s="934"/>
      <c r="F61" s="934"/>
      <c r="G61" s="934"/>
      <c r="H61" s="934"/>
      <c r="I61" s="934"/>
    </row>
    <row r="62" spans="1:11" ht="15.6">
      <c r="A62" s="70"/>
      <c r="B62" s="73" t="s">
        <v>190</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Consolidated Edison Company of New York, Inc.</v>
      </c>
      <c r="C66" s="107"/>
      <c r="D66" s="107"/>
      <c r="E66" s="107"/>
      <c r="F66" s="107"/>
      <c r="G66" s="107"/>
      <c r="H66" s="107"/>
      <c r="I66" s="107"/>
    </row>
    <row r="67" spans="1:9" ht="17.399999999999999">
      <c r="A67" s="72"/>
      <c r="B67" s="935" t="str">
        <f>+B2</f>
        <v>Workpaper 2b10: Accumulated Deferred Income Taxes (ADIT) Workpaper - Prior Year (Schedule 10 Projects)</v>
      </c>
      <c r="C67" s="935"/>
      <c r="D67" s="935"/>
      <c r="E67" s="935"/>
      <c r="F67" s="935"/>
      <c r="G67" s="935"/>
      <c r="H67" s="935"/>
      <c r="I67" s="935"/>
    </row>
    <row r="68" spans="1:9" ht="17.399999999999999">
      <c r="A68" s="72"/>
      <c r="B68" s="108"/>
      <c r="C68" s="72"/>
      <c r="D68" s="72"/>
      <c r="E68" s="72"/>
      <c r="F68" s="72"/>
      <c r="G68" s="109"/>
      <c r="H68" s="109"/>
      <c r="I68" s="110"/>
    </row>
    <row r="69" spans="1:9" ht="15.6">
      <c r="A69" s="70"/>
      <c r="B69" s="128" t="s">
        <v>69</v>
      </c>
      <c r="C69" s="128" t="s">
        <v>70</v>
      </c>
      <c r="D69" s="128" t="s">
        <v>71</v>
      </c>
      <c r="E69" s="128" t="s">
        <v>72</v>
      </c>
      <c r="F69" s="128" t="s">
        <v>73</v>
      </c>
      <c r="G69" s="128" t="s">
        <v>74</v>
      </c>
      <c r="H69" s="128" t="s">
        <v>75</v>
      </c>
      <c r="I69" s="128" t="s">
        <v>76</v>
      </c>
    </row>
    <row r="70" spans="1:9" ht="31.2">
      <c r="A70" s="70"/>
      <c r="B70" s="120" t="s">
        <v>615</v>
      </c>
      <c r="C70" s="89" t="s">
        <v>9</v>
      </c>
      <c r="D70" s="111"/>
      <c r="E70" s="119" t="str">
        <f>+E49</f>
        <v>Schedule 10 Projects</v>
      </c>
      <c r="F70" s="111" t="s">
        <v>170</v>
      </c>
      <c r="G70" s="111" t="s">
        <v>171</v>
      </c>
      <c r="H70" s="89"/>
      <c r="I70" s="70"/>
    </row>
    <row r="71" spans="1:9" ht="16.2" thickBot="1">
      <c r="A71" s="70"/>
      <c r="B71" s="73"/>
      <c r="C71" s="89"/>
      <c r="D71" s="89" t="str">
        <f>+D50</f>
        <v>Excluded</v>
      </c>
      <c r="E71" s="89" t="s">
        <v>172</v>
      </c>
      <c r="F71" s="89" t="str">
        <f>+F23</f>
        <v>Related</v>
      </c>
      <c r="G71" s="89" t="str">
        <f>+G23</f>
        <v>Related</v>
      </c>
      <c r="H71" s="112"/>
      <c r="I71" s="76" t="s">
        <v>181</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8">+SUM(D73:G73)</f>
        <v>0</v>
      </c>
      <c r="D73" s="124"/>
      <c r="E73" s="124">
        <v>0</v>
      </c>
      <c r="F73" s="124"/>
      <c r="G73" s="124"/>
      <c r="H73" s="332"/>
      <c r="I73" s="114"/>
    </row>
    <row r="74" spans="1:9" ht="15.6">
      <c r="A74" s="81">
        <f t="shared" ref="A74:A77" si="9">+A73+1</f>
        <v>29</v>
      </c>
      <c r="B74" s="197"/>
      <c r="C74" s="124">
        <f t="shared" si="8"/>
        <v>0</v>
      </c>
      <c r="D74" s="124"/>
      <c r="E74" s="124"/>
      <c r="F74" s="124"/>
      <c r="G74" s="124"/>
      <c r="H74" s="332"/>
      <c r="I74" s="114"/>
    </row>
    <row r="75" spans="1:9" ht="15.6">
      <c r="A75" s="81">
        <f t="shared" si="9"/>
        <v>30</v>
      </c>
      <c r="B75" s="197"/>
      <c r="C75" s="124">
        <f t="shared" si="8"/>
        <v>0</v>
      </c>
      <c r="D75" s="124"/>
      <c r="E75" s="124"/>
      <c r="F75" s="124"/>
      <c r="G75" s="124"/>
      <c r="H75" s="332"/>
      <c r="I75" s="114"/>
    </row>
    <row r="76" spans="1:9" ht="15.6">
      <c r="A76" s="81">
        <f t="shared" si="9"/>
        <v>31</v>
      </c>
      <c r="B76" s="197"/>
      <c r="C76" s="124">
        <f t="shared" si="8"/>
        <v>0</v>
      </c>
      <c r="D76" s="124"/>
      <c r="E76" s="124"/>
      <c r="F76" s="124"/>
      <c r="G76" s="124"/>
      <c r="H76" s="332"/>
      <c r="I76" s="114"/>
    </row>
    <row r="77" spans="1:9" ht="15.6">
      <c r="A77" s="81">
        <f t="shared" si="9"/>
        <v>32</v>
      </c>
      <c r="B77" s="197"/>
      <c r="C77" s="124">
        <f t="shared" si="8"/>
        <v>0</v>
      </c>
      <c r="D77" s="124"/>
      <c r="E77" s="124"/>
      <c r="F77" s="124"/>
      <c r="G77" s="124"/>
      <c r="H77" s="332"/>
      <c r="I77" s="114"/>
    </row>
    <row r="78" spans="1:9" ht="15.6">
      <c r="A78" s="81">
        <f>+A77+1</f>
        <v>33</v>
      </c>
      <c r="B78" s="197"/>
      <c r="C78" s="124">
        <f t="shared" si="8"/>
        <v>0</v>
      </c>
      <c r="D78" s="124"/>
      <c r="E78" s="124"/>
      <c r="F78" s="124"/>
      <c r="G78" s="124"/>
      <c r="H78" s="332"/>
      <c r="I78" s="114"/>
    </row>
    <row r="79" spans="1:9" ht="16.2" thickBot="1">
      <c r="A79" s="81">
        <f>+A78+1</f>
        <v>34</v>
      </c>
      <c r="B79" s="94" t="s">
        <v>9</v>
      </c>
      <c r="C79" s="95">
        <f>+SUM(C72:C78)</f>
        <v>0</v>
      </c>
      <c r="D79" s="95">
        <f t="shared" ref="D79:G79" si="10">+SUM(D72:D78)</f>
        <v>0</v>
      </c>
      <c r="E79" s="95">
        <f t="shared" si="10"/>
        <v>0</v>
      </c>
      <c r="F79" s="95">
        <f t="shared" si="10"/>
        <v>0</v>
      </c>
      <c r="G79" s="95">
        <f t="shared" si="10"/>
        <v>0</v>
      </c>
      <c r="H79" s="95"/>
      <c r="I79" s="96"/>
    </row>
    <row r="80" spans="1:9" ht="15.6">
      <c r="A80" s="70"/>
      <c r="B80" s="73"/>
      <c r="C80" s="83"/>
      <c r="D80" s="83"/>
      <c r="E80" s="83"/>
      <c r="F80" s="83"/>
      <c r="G80" s="83"/>
      <c r="H80" s="83"/>
      <c r="I80" s="100"/>
    </row>
    <row r="81" spans="1:10" ht="15.6">
      <c r="A81" s="70"/>
      <c r="B81" s="70" t="s">
        <v>185</v>
      </c>
      <c r="C81" s="70"/>
      <c r="D81" s="70"/>
      <c r="E81" s="81"/>
      <c r="F81" s="81"/>
      <c r="G81" s="70"/>
      <c r="H81" s="70"/>
      <c r="I81" s="115"/>
    </row>
    <row r="82" spans="1:10" ht="15.6">
      <c r="A82" s="70"/>
      <c r="B82" s="73" t="s">
        <v>616</v>
      </c>
      <c r="C82" s="70"/>
      <c r="D82" s="70"/>
      <c r="E82" s="70"/>
      <c r="F82" s="70"/>
      <c r="G82" s="81"/>
      <c r="H82" s="81"/>
      <c r="I82" s="81"/>
    </row>
    <row r="83" spans="1:10" ht="15.6">
      <c r="A83" s="70"/>
      <c r="B83" s="73" t="s">
        <v>191</v>
      </c>
      <c r="C83" s="70"/>
      <c r="D83" s="70"/>
      <c r="E83" s="70"/>
      <c r="F83" s="70"/>
      <c r="G83" s="81"/>
      <c r="H83" s="81"/>
      <c r="I83" s="81"/>
    </row>
    <row r="84" spans="1:10" ht="15.6">
      <c r="A84" s="70"/>
      <c r="B84" s="73" t="s">
        <v>192</v>
      </c>
      <c r="C84" s="70"/>
      <c r="D84" s="70"/>
      <c r="E84" s="70"/>
      <c r="F84" s="70"/>
      <c r="G84" s="81"/>
      <c r="H84" s="81"/>
      <c r="I84" s="81"/>
    </row>
    <row r="85" spans="1:10" ht="15.75" customHeight="1">
      <c r="A85" s="70"/>
      <c r="B85" s="934" t="s">
        <v>193</v>
      </c>
      <c r="C85" s="934"/>
      <c r="D85" s="934"/>
      <c r="E85" s="934"/>
      <c r="F85" s="934"/>
      <c r="G85" s="934"/>
      <c r="H85" s="934"/>
      <c r="I85" s="934"/>
    </row>
    <row r="86" spans="1:10" ht="15.6">
      <c r="A86" s="70"/>
      <c r="B86" s="73" t="s">
        <v>190</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7"/>
      <c r="J94" s="9"/>
    </row>
    <row r="95" spans="1:10" ht="15.6">
      <c r="I95" s="307"/>
      <c r="J95" s="9"/>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I11" sqref="I11:Q11"/>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35" t="s">
        <v>64</v>
      </c>
      <c r="C1" s="935"/>
      <c r="D1" s="935"/>
      <c r="E1" s="935"/>
      <c r="F1" s="935"/>
      <c r="G1" s="935"/>
      <c r="H1" s="935"/>
      <c r="I1" s="935"/>
      <c r="J1" s="935"/>
      <c r="K1" s="935"/>
      <c r="L1" s="935"/>
      <c r="M1" s="935"/>
      <c r="N1" s="935"/>
      <c r="O1" s="935"/>
      <c r="P1" s="935"/>
      <c r="Q1" s="935"/>
      <c r="R1" s="935"/>
      <c r="S1" s="935"/>
    </row>
    <row r="2" spans="1:19" ht="17.399999999999999">
      <c r="B2" s="939" t="s">
        <v>727</v>
      </c>
      <c r="C2" s="939"/>
      <c r="D2" s="939"/>
      <c r="E2" s="939"/>
      <c r="F2" s="939"/>
      <c r="G2" s="939"/>
      <c r="H2" s="939"/>
      <c r="I2" s="939"/>
      <c r="J2" s="939"/>
      <c r="K2" s="939"/>
      <c r="L2" s="939"/>
      <c r="M2" s="939"/>
      <c r="N2" s="939"/>
      <c r="O2" s="939"/>
      <c r="P2" s="939"/>
      <c r="Q2" s="939"/>
      <c r="R2" s="939"/>
      <c r="S2" s="939"/>
    </row>
    <row r="3" spans="1:19" ht="18" customHeight="1">
      <c r="B3" s="938" t="str">
        <f>+'Appendix A'!K3</f>
        <v>Actual or Projected for the 12 Months Ended December ….</v>
      </c>
      <c r="C3" s="938"/>
      <c r="D3" s="938"/>
      <c r="E3" s="938"/>
      <c r="F3" s="938"/>
      <c r="G3" s="938"/>
      <c r="H3" s="938"/>
      <c r="I3" s="938"/>
      <c r="J3" s="938"/>
      <c r="K3" s="938"/>
      <c r="L3" s="938"/>
      <c r="M3" s="938"/>
      <c r="N3" s="938"/>
      <c r="O3" s="938"/>
      <c r="P3" s="938"/>
      <c r="Q3" s="938"/>
      <c r="R3" s="938"/>
      <c r="S3" s="938"/>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194</v>
      </c>
      <c r="C5" s="128"/>
      <c r="D5" s="128"/>
      <c r="E5" s="128"/>
      <c r="F5" s="128"/>
      <c r="G5" s="128"/>
      <c r="H5" s="129"/>
      <c r="I5" s="130"/>
      <c r="J5" s="128"/>
      <c r="K5" s="128"/>
      <c r="L5" s="128"/>
      <c r="M5" s="128"/>
      <c r="N5" s="128"/>
      <c r="O5" s="128"/>
      <c r="P5" s="128"/>
      <c r="Q5" s="128"/>
      <c r="R5" s="128"/>
    </row>
    <row r="6" spans="1:19" ht="15.6">
      <c r="B6" s="131" t="s">
        <v>532</v>
      </c>
      <c r="C6" s="132"/>
      <c r="D6" s="132"/>
      <c r="E6" s="132"/>
      <c r="F6" s="132"/>
      <c r="G6" s="132"/>
      <c r="H6" s="70"/>
      <c r="I6" s="70"/>
      <c r="J6" s="132"/>
      <c r="K6" s="132"/>
      <c r="L6" s="132"/>
      <c r="M6" s="132"/>
      <c r="N6" s="132"/>
      <c r="O6" s="132"/>
      <c r="P6" s="132"/>
      <c r="Q6" s="132"/>
      <c r="R6" s="132"/>
    </row>
    <row r="7" spans="1:19" ht="15.6">
      <c r="B7" s="133" t="s">
        <v>213</v>
      </c>
      <c r="C7" s="132"/>
      <c r="D7" s="132"/>
      <c r="E7" s="132"/>
      <c r="F7" s="132"/>
      <c r="G7" s="132"/>
      <c r="H7" s="132"/>
      <c r="I7" s="132"/>
      <c r="J7" s="132"/>
      <c r="K7" s="132"/>
      <c r="L7" s="132"/>
      <c r="M7" s="132"/>
      <c r="N7" s="132"/>
      <c r="O7" s="132"/>
      <c r="P7" s="132"/>
      <c r="Q7" s="132"/>
      <c r="R7" s="132"/>
    </row>
    <row r="8" spans="1:19" ht="15.6">
      <c r="B8" s="128" t="s">
        <v>69</v>
      </c>
      <c r="C8" s="128" t="s">
        <v>70</v>
      </c>
      <c r="D8" s="128" t="s">
        <v>71</v>
      </c>
      <c r="E8" s="128" t="s">
        <v>72</v>
      </c>
      <c r="F8" s="128" t="s">
        <v>73</v>
      </c>
      <c r="G8" s="128" t="s">
        <v>74</v>
      </c>
      <c r="H8" s="128" t="s">
        <v>75</v>
      </c>
      <c r="I8" s="128" t="s">
        <v>76</v>
      </c>
      <c r="J8" s="128" t="s">
        <v>93</v>
      </c>
      <c r="K8" s="128" t="s">
        <v>94</v>
      </c>
      <c r="L8" s="128" t="s">
        <v>98</v>
      </c>
      <c r="M8" s="128" t="s">
        <v>121</v>
      </c>
      <c r="N8" s="128" t="s">
        <v>195</v>
      </c>
      <c r="O8" s="128" t="s">
        <v>196</v>
      </c>
      <c r="P8" s="128" t="s">
        <v>197</v>
      </c>
      <c r="Q8" s="128" t="s">
        <v>198</v>
      </c>
      <c r="R8" s="128" t="s">
        <v>199</v>
      </c>
      <c r="S8" s="128" t="s">
        <v>500</v>
      </c>
    </row>
    <row r="9" spans="1:19" ht="60">
      <c r="B9" s="134" t="s">
        <v>200</v>
      </c>
      <c r="C9" s="134" t="s">
        <v>201</v>
      </c>
      <c r="D9" s="134" t="s">
        <v>202</v>
      </c>
      <c r="E9" s="134" t="s">
        <v>203</v>
      </c>
      <c r="F9" s="134" t="s">
        <v>204</v>
      </c>
      <c r="G9" s="134" t="s">
        <v>444</v>
      </c>
      <c r="H9" s="134" t="s">
        <v>205</v>
      </c>
      <c r="I9" s="134" t="s">
        <v>499</v>
      </c>
      <c r="J9" s="134" t="s">
        <v>445</v>
      </c>
      <c r="K9" s="134" t="s">
        <v>206</v>
      </c>
      <c r="L9" s="134" t="s">
        <v>446</v>
      </c>
      <c r="M9" s="134" t="s">
        <v>447</v>
      </c>
      <c r="N9" s="134" t="s">
        <v>207</v>
      </c>
      <c r="O9" s="134" t="s">
        <v>210</v>
      </c>
      <c r="P9" s="134" t="s">
        <v>448</v>
      </c>
      <c r="Q9" s="134" t="s">
        <v>449</v>
      </c>
      <c r="R9" s="134" t="s">
        <v>208</v>
      </c>
      <c r="S9" s="134" t="s">
        <v>450</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4">
        <v>1</v>
      </c>
      <c r="B11" s="136" t="s">
        <v>214</v>
      </c>
      <c r="C11" s="333">
        <v>2020</v>
      </c>
      <c r="D11" s="137"/>
      <c r="E11" s="137"/>
      <c r="F11" s="137"/>
      <c r="G11" s="138">
        <f>365/365</f>
        <v>1</v>
      </c>
      <c r="H11" s="139" t="e">
        <f>+I11+M11+Q11</f>
        <v>#DIV/0!</v>
      </c>
      <c r="I11" s="334">
        <v>0</v>
      </c>
      <c r="J11" s="140"/>
      <c r="K11" s="334">
        <v>0</v>
      </c>
      <c r="L11" s="148" t="e">
        <f>+'Appendix A'!$G$20</f>
        <v>#DIV/0!</v>
      </c>
      <c r="M11" s="141" t="e">
        <f t="shared" ref="M11:M23" si="0">+K11*L11</f>
        <v>#DIV/0!</v>
      </c>
      <c r="N11" s="140"/>
      <c r="O11" s="334">
        <v>0</v>
      </c>
      <c r="P11" s="125" t="e">
        <f>+'Appendix A'!$D$162</f>
        <v>#DIV/0!</v>
      </c>
      <c r="Q11" s="141" t="e">
        <f t="shared" ref="Q11" si="1">+O11*P11</f>
        <v>#DIV/0!</v>
      </c>
      <c r="R11" s="140"/>
      <c r="S11" s="202">
        <f>+J11</f>
        <v>0</v>
      </c>
    </row>
    <row r="12" spans="1:19" ht="15.6">
      <c r="A12" s="344">
        <f>+A11+1</f>
        <v>2</v>
      </c>
      <c r="B12" s="132" t="s">
        <v>125</v>
      </c>
      <c r="C12" s="333">
        <v>2021</v>
      </c>
      <c r="D12" s="142">
        <v>31</v>
      </c>
      <c r="E12" s="143">
        <f>E13+D13</f>
        <v>335</v>
      </c>
      <c r="F12" s="143">
        <f>SUM(D12:D23)</f>
        <v>365</v>
      </c>
      <c r="G12" s="138">
        <f>+E12/F12</f>
        <v>0.9178082191780822</v>
      </c>
      <c r="H12" s="334">
        <v>0</v>
      </c>
      <c r="I12" s="334">
        <v>0</v>
      </c>
      <c r="J12" s="140">
        <f t="shared" ref="J12:J23" si="2">G12*I12</f>
        <v>0</v>
      </c>
      <c r="K12" s="334">
        <v>0</v>
      </c>
      <c r="L12" s="148" t="e">
        <f>+'Appendix A'!$G$20</f>
        <v>#DIV/0!</v>
      </c>
      <c r="M12" s="141" t="e">
        <f t="shared" si="0"/>
        <v>#DIV/0!</v>
      </c>
      <c r="N12" s="140" t="e">
        <f t="shared" ref="N12:N23" si="3">+G12*M12</f>
        <v>#DIV/0!</v>
      </c>
      <c r="O12" s="334">
        <v>0</v>
      </c>
      <c r="P12" s="125" t="e">
        <f>+'Appendix A'!$D$162</f>
        <v>#DIV/0!</v>
      </c>
      <c r="Q12" s="141" t="e">
        <f t="shared" ref="Q12:Q23" si="4">+O12*P12</f>
        <v>#DIV/0!</v>
      </c>
      <c r="R12" s="140" t="e">
        <f t="shared" ref="R12:R23" si="5">+G12*Q12</f>
        <v>#DIV/0!</v>
      </c>
      <c r="S12" s="202" t="e">
        <f t="shared" ref="S12:S24" si="6">+J12+N12+R12</f>
        <v>#DIV/0!</v>
      </c>
    </row>
    <row r="13" spans="1:19" ht="15.6">
      <c r="A13" s="344">
        <f>+A12+1</f>
        <v>3</v>
      </c>
      <c r="B13" s="132" t="s">
        <v>52</v>
      </c>
      <c r="C13" s="333">
        <f>+$C$12</f>
        <v>2021</v>
      </c>
      <c r="D13" s="144">
        <v>28</v>
      </c>
      <c r="E13" s="143">
        <f t="shared" ref="E13:E20" si="7">E14+D14</f>
        <v>307</v>
      </c>
      <c r="F13" s="143">
        <f>F12</f>
        <v>365</v>
      </c>
      <c r="G13" s="138">
        <f t="shared" ref="G13:G23" si="8">+E13/F13</f>
        <v>0.84109589041095889</v>
      </c>
      <c r="H13" s="334">
        <v>0</v>
      </c>
      <c r="I13" s="334">
        <v>0</v>
      </c>
      <c r="J13" s="140">
        <f t="shared" si="2"/>
        <v>0</v>
      </c>
      <c r="K13" s="334">
        <v>0</v>
      </c>
      <c r="L13" s="148" t="e">
        <f>+'Appendix A'!$G$20</f>
        <v>#DIV/0!</v>
      </c>
      <c r="M13" s="141" t="e">
        <f t="shared" si="0"/>
        <v>#DIV/0!</v>
      </c>
      <c r="N13" s="140" t="e">
        <f t="shared" si="3"/>
        <v>#DIV/0!</v>
      </c>
      <c r="O13" s="334">
        <v>0</v>
      </c>
      <c r="P13" s="125" t="e">
        <f>+'Appendix A'!$D$162</f>
        <v>#DIV/0!</v>
      </c>
      <c r="Q13" s="141" t="e">
        <f t="shared" si="4"/>
        <v>#DIV/0!</v>
      </c>
      <c r="R13" s="140" t="e">
        <f t="shared" si="5"/>
        <v>#DIV/0!</v>
      </c>
      <c r="S13" s="202" t="e">
        <f t="shared" si="6"/>
        <v>#DIV/0!</v>
      </c>
    </row>
    <row r="14" spans="1:19" ht="15.6">
      <c r="A14" s="344">
        <f>+A13+1</f>
        <v>4</v>
      </c>
      <c r="B14" s="132" t="s">
        <v>126</v>
      </c>
      <c r="C14" s="333">
        <f t="shared" ref="C14:C23" si="9">+$C$12</f>
        <v>2021</v>
      </c>
      <c r="D14" s="142">
        <v>31</v>
      </c>
      <c r="E14" s="143">
        <f t="shared" si="7"/>
        <v>276</v>
      </c>
      <c r="F14" s="143">
        <f t="shared" ref="F14:F23" si="10">F13</f>
        <v>365</v>
      </c>
      <c r="G14" s="138">
        <f t="shared" si="8"/>
        <v>0.75616438356164384</v>
      </c>
      <c r="H14" s="334">
        <v>0</v>
      </c>
      <c r="I14" s="334">
        <v>0</v>
      </c>
      <c r="J14" s="140">
        <f t="shared" si="2"/>
        <v>0</v>
      </c>
      <c r="K14" s="334">
        <v>0</v>
      </c>
      <c r="L14" s="148" t="e">
        <f>+'Appendix A'!$G$20</f>
        <v>#DIV/0!</v>
      </c>
      <c r="M14" s="141" t="e">
        <f t="shared" si="0"/>
        <v>#DIV/0!</v>
      </c>
      <c r="N14" s="140" t="e">
        <f t="shared" si="3"/>
        <v>#DIV/0!</v>
      </c>
      <c r="O14" s="334">
        <v>0</v>
      </c>
      <c r="P14" s="125" t="e">
        <f>+'Appendix A'!$D$162</f>
        <v>#DIV/0!</v>
      </c>
      <c r="Q14" s="141" t="e">
        <f t="shared" si="4"/>
        <v>#DIV/0!</v>
      </c>
      <c r="R14" s="140" t="e">
        <f t="shared" si="5"/>
        <v>#DIV/0!</v>
      </c>
      <c r="S14" s="202" t="e">
        <f t="shared" si="6"/>
        <v>#DIV/0!</v>
      </c>
    </row>
    <row r="15" spans="1:19" ht="15.6">
      <c r="A15" s="344">
        <f t="shared" ref="A15:A24" si="11">+A14+1</f>
        <v>5</v>
      </c>
      <c r="B15" s="132" t="s">
        <v>54</v>
      </c>
      <c r="C15" s="333">
        <f t="shared" si="9"/>
        <v>2021</v>
      </c>
      <c r="D15" s="142">
        <v>30</v>
      </c>
      <c r="E15" s="143">
        <f t="shared" si="7"/>
        <v>246</v>
      </c>
      <c r="F15" s="143">
        <f t="shared" si="10"/>
        <v>365</v>
      </c>
      <c r="G15" s="138">
        <f t="shared" si="8"/>
        <v>0.67397260273972603</v>
      </c>
      <c r="H15" s="334">
        <v>0</v>
      </c>
      <c r="I15" s="334">
        <v>0</v>
      </c>
      <c r="J15" s="140">
        <f t="shared" si="2"/>
        <v>0</v>
      </c>
      <c r="K15" s="334">
        <v>0</v>
      </c>
      <c r="L15" s="148" t="e">
        <f>+'Appendix A'!$G$20</f>
        <v>#DIV/0!</v>
      </c>
      <c r="M15" s="141" t="e">
        <f t="shared" si="0"/>
        <v>#DIV/0!</v>
      </c>
      <c r="N15" s="140" t="e">
        <f t="shared" si="3"/>
        <v>#DIV/0!</v>
      </c>
      <c r="O15" s="334">
        <v>0</v>
      </c>
      <c r="P15" s="125" t="e">
        <f>+'Appendix A'!$D$162</f>
        <v>#DIV/0!</v>
      </c>
      <c r="Q15" s="141" t="e">
        <f t="shared" si="4"/>
        <v>#DIV/0!</v>
      </c>
      <c r="R15" s="140" t="e">
        <f t="shared" si="5"/>
        <v>#DIV/0!</v>
      </c>
      <c r="S15" s="202" t="e">
        <f t="shared" si="6"/>
        <v>#DIV/0!</v>
      </c>
    </row>
    <row r="16" spans="1:19" ht="15.6">
      <c r="A16" s="344">
        <f t="shared" si="11"/>
        <v>6</v>
      </c>
      <c r="B16" s="132" t="s">
        <v>51</v>
      </c>
      <c r="C16" s="333">
        <f t="shared" si="9"/>
        <v>2021</v>
      </c>
      <c r="D16" s="142">
        <v>31</v>
      </c>
      <c r="E16" s="143">
        <f t="shared" si="7"/>
        <v>215</v>
      </c>
      <c r="F16" s="143">
        <f t="shared" si="10"/>
        <v>365</v>
      </c>
      <c r="G16" s="138">
        <f t="shared" si="8"/>
        <v>0.58904109589041098</v>
      </c>
      <c r="H16" s="334">
        <v>0</v>
      </c>
      <c r="I16" s="334">
        <v>0</v>
      </c>
      <c r="J16" s="140">
        <f t="shared" si="2"/>
        <v>0</v>
      </c>
      <c r="K16" s="334">
        <v>0</v>
      </c>
      <c r="L16" s="148" t="e">
        <f>+'Appendix A'!$G$20</f>
        <v>#DIV/0!</v>
      </c>
      <c r="M16" s="141" t="e">
        <f t="shared" si="0"/>
        <v>#DIV/0!</v>
      </c>
      <c r="N16" s="140" t="e">
        <f t="shared" si="3"/>
        <v>#DIV/0!</v>
      </c>
      <c r="O16" s="334">
        <v>0</v>
      </c>
      <c r="P16" s="125" t="e">
        <f>+'Appendix A'!$D$162</f>
        <v>#DIV/0!</v>
      </c>
      <c r="Q16" s="141" t="e">
        <f t="shared" si="4"/>
        <v>#DIV/0!</v>
      </c>
      <c r="R16" s="140" t="e">
        <f t="shared" si="5"/>
        <v>#DIV/0!</v>
      </c>
      <c r="S16" s="202" t="e">
        <f t="shared" si="6"/>
        <v>#DIV/0!</v>
      </c>
    </row>
    <row r="17" spans="1:19" ht="15.6">
      <c r="A17" s="344">
        <f t="shared" si="11"/>
        <v>7</v>
      </c>
      <c r="B17" s="132" t="s">
        <v>55</v>
      </c>
      <c r="C17" s="333">
        <f t="shared" si="9"/>
        <v>2021</v>
      </c>
      <c r="D17" s="142">
        <v>30</v>
      </c>
      <c r="E17" s="143">
        <f t="shared" si="7"/>
        <v>185</v>
      </c>
      <c r="F17" s="143">
        <f t="shared" si="10"/>
        <v>365</v>
      </c>
      <c r="G17" s="138">
        <f t="shared" si="8"/>
        <v>0.50684931506849318</v>
      </c>
      <c r="H17" s="334">
        <v>0</v>
      </c>
      <c r="I17" s="334">
        <v>0</v>
      </c>
      <c r="J17" s="140">
        <f t="shared" si="2"/>
        <v>0</v>
      </c>
      <c r="K17" s="334">
        <v>0</v>
      </c>
      <c r="L17" s="148" t="e">
        <f>+'Appendix A'!$G$20</f>
        <v>#DIV/0!</v>
      </c>
      <c r="M17" s="141" t="e">
        <f t="shared" si="0"/>
        <v>#DIV/0!</v>
      </c>
      <c r="N17" s="140" t="e">
        <f t="shared" si="3"/>
        <v>#DIV/0!</v>
      </c>
      <c r="O17" s="334">
        <v>0</v>
      </c>
      <c r="P17" s="125" t="e">
        <f>+'Appendix A'!$D$162</f>
        <v>#DIV/0!</v>
      </c>
      <c r="Q17" s="141" t="e">
        <f t="shared" si="4"/>
        <v>#DIV/0!</v>
      </c>
      <c r="R17" s="140" t="e">
        <f t="shared" si="5"/>
        <v>#DIV/0!</v>
      </c>
      <c r="S17" s="202" t="e">
        <f t="shared" si="6"/>
        <v>#DIV/0!</v>
      </c>
    </row>
    <row r="18" spans="1:19" ht="15.6">
      <c r="A18" s="344">
        <f t="shared" si="11"/>
        <v>8</v>
      </c>
      <c r="B18" s="132" t="s">
        <v>56</v>
      </c>
      <c r="C18" s="333">
        <f t="shared" si="9"/>
        <v>2021</v>
      </c>
      <c r="D18" s="142">
        <v>31</v>
      </c>
      <c r="E18" s="143">
        <f t="shared" si="7"/>
        <v>154</v>
      </c>
      <c r="F18" s="143">
        <f t="shared" si="10"/>
        <v>365</v>
      </c>
      <c r="G18" s="138">
        <f t="shared" si="8"/>
        <v>0.42191780821917807</v>
      </c>
      <c r="H18" s="334">
        <v>0</v>
      </c>
      <c r="I18" s="334">
        <v>0</v>
      </c>
      <c r="J18" s="140">
        <f t="shared" si="2"/>
        <v>0</v>
      </c>
      <c r="K18" s="334">
        <v>0</v>
      </c>
      <c r="L18" s="148" t="e">
        <f>+'Appendix A'!$G$20</f>
        <v>#DIV/0!</v>
      </c>
      <c r="M18" s="141" t="e">
        <f t="shared" si="0"/>
        <v>#DIV/0!</v>
      </c>
      <c r="N18" s="140" t="e">
        <f t="shared" si="3"/>
        <v>#DIV/0!</v>
      </c>
      <c r="O18" s="334">
        <v>0</v>
      </c>
      <c r="P18" s="125" t="e">
        <f>+'Appendix A'!$D$162</f>
        <v>#DIV/0!</v>
      </c>
      <c r="Q18" s="141" t="e">
        <f t="shared" si="4"/>
        <v>#DIV/0!</v>
      </c>
      <c r="R18" s="140" t="e">
        <f t="shared" si="5"/>
        <v>#DIV/0!</v>
      </c>
      <c r="S18" s="202" t="e">
        <f t="shared" si="6"/>
        <v>#DIV/0!</v>
      </c>
    </row>
    <row r="19" spans="1:19" ht="15.6">
      <c r="A19" s="344">
        <f t="shared" si="11"/>
        <v>9</v>
      </c>
      <c r="B19" s="132" t="s">
        <v>128</v>
      </c>
      <c r="C19" s="333">
        <f t="shared" si="9"/>
        <v>2021</v>
      </c>
      <c r="D19" s="142">
        <v>31</v>
      </c>
      <c r="E19" s="143">
        <f t="shared" si="7"/>
        <v>123</v>
      </c>
      <c r="F19" s="143">
        <f t="shared" si="10"/>
        <v>365</v>
      </c>
      <c r="G19" s="138">
        <f t="shared" si="8"/>
        <v>0.33698630136986302</v>
      </c>
      <c r="H19" s="334">
        <v>0</v>
      </c>
      <c r="I19" s="334">
        <v>0</v>
      </c>
      <c r="J19" s="140">
        <f t="shared" si="2"/>
        <v>0</v>
      </c>
      <c r="K19" s="334">
        <v>0</v>
      </c>
      <c r="L19" s="148" t="e">
        <f>+'Appendix A'!$G$20</f>
        <v>#DIV/0!</v>
      </c>
      <c r="M19" s="141" t="e">
        <f t="shared" si="0"/>
        <v>#DIV/0!</v>
      </c>
      <c r="N19" s="140" t="e">
        <f t="shared" si="3"/>
        <v>#DIV/0!</v>
      </c>
      <c r="O19" s="334">
        <v>0</v>
      </c>
      <c r="P19" s="125" t="e">
        <f>+'Appendix A'!$D$162</f>
        <v>#DIV/0!</v>
      </c>
      <c r="Q19" s="141" t="e">
        <f t="shared" si="4"/>
        <v>#DIV/0!</v>
      </c>
      <c r="R19" s="140" t="e">
        <f t="shared" si="5"/>
        <v>#DIV/0!</v>
      </c>
      <c r="S19" s="202" t="e">
        <f t="shared" si="6"/>
        <v>#DIV/0!</v>
      </c>
    </row>
    <row r="20" spans="1:19" ht="15.6">
      <c r="A20" s="344">
        <f t="shared" si="11"/>
        <v>10</v>
      </c>
      <c r="B20" s="132" t="s">
        <v>58</v>
      </c>
      <c r="C20" s="333">
        <f t="shared" si="9"/>
        <v>2021</v>
      </c>
      <c r="D20" s="142">
        <v>30</v>
      </c>
      <c r="E20" s="143">
        <f t="shared" si="7"/>
        <v>93</v>
      </c>
      <c r="F20" s="143">
        <f t="shared" si="10"/>
        <v>365</v>
      </c>
      <c r="G20" s="138">
        <f t="shared" si="8"/>
        <v>0.25479452054794521</v>
      </c>
      <c r="H20" s="334">
        <v>0</v>
      </c>
      <c r="I20" s="334">
        <v>0</v>
      </c>
      <c r="J20" s="140">
        <f t="shared" si="2"/>
        <v>0</v>
      </c>
      <c r="K20" s="334">
        <v>0</v>
      </c>
      <c r="L20" s="148" t="e">
        <f>+'Appendix A'!$G$20</f>
        <v>#DIV/0!</v>
      </c>
      <c r="M20" s="141" t="e">
        <f t="shared" si="0"/>
        <v>#DIV/0!</v>
      </c>
      <c r="N20" s="140" t="e">
        <f t="shared" si="3"/>
        <v>#DIV/0!</v>
      </c>
      <c r="O20" s="334">
        <v>0</v>
      </c>
      <c r="P20" s="125" t="e">
        <f>+'Appendix A'!$D$162</f>
        <v>#DIV/0!</v>
      </c>
      <c r="Q20" s="141" t="e">
        <f t="shared" si="4"/>
        <v>#DIV/0!</v>
      </c>
      <c r="R20" s="140" t="e">
        <f t="shared" si="5"/>
        <v>#DIV/0!</v>
      </c>
      <c r="S20" s="202" t="e">
        <f t="shared" si="6"/>
        <v>#DIV/0!</v>
      </c>
    </row>
    <row r="21" spans="1:19" ht="15.6">
      <c r="A21" s="344">
        <f t="shared" si="11"/>
        <v>11</v>
      </c>
      <c r="B21" s="132" t="s">
        <v>59</v>
      </c>
      <c r="C21" s="333">
        <f t="shared" si="9"/>
        <v>2021</v>
      </c>
      <c r="D21" s="142">
        <v>31</v>
      </c>
      <c r="E21" s="143">
        <f>E22+D22</f>
        <v>62</v>
      </c>
      <c r="F21" s="143">
        <f t="shared" si="10"/>
        <v>365</v>
      </c>
      <c r="G21" s="138">
        <f t="shared" si="8"/>
        <v>0.16986301369863013</v>
      </c>
      <c r="H21" s="334">
        <v>0</v>
      </c>
      <c r="I21" s="334">
        <v>0</v>
      </c>
      <c r="J21" s="140">
        <f t="shared" si="2"/>
        <v>0</v>
      </c>
      <c r="K21" s="334">
        <v>0</v>
      </c>
      <c r="L21" s="148" t="e">
        <f>+'Appendix A'!$G$20</f>
        <v>#DIV/0!</v>
      </c>
      <c r="M21" s="141" t="e">
        <f t="shared" si="0"/>
        <v>#DIV/0!</v>
      </c>
      <c r="N21" s="140" t="e">
        <f t="shared" si="3"/>
        <v>#DIV/0!</v>
      </c>
      <c r="O21" s="334">
        <v>0</v>
      </c>
      <c r="P21" s="125" t="e">
        <f>+'Appendix A'!$D$162</f>
        <v>#DIV/0!</v>
      </c>
      <c r="Q21" s="141" t="e">
        <f t="shared" si="4"/>
        <v>#DIV/0!</v>
      </c>
      <c r="R21" s="140" t="e">
        <f t="shared" si="5"/>
        <v>#DIV/0!</v>
      </c>
      <c r="S21" s="202" t="e">
        <f t="shared" si="6"/>
        <v>#DIV/0!</v>
      </c>
    </row>
    <row r="22" spans="1:19" ht="15.6">
      <c r="A22" s="344">
        <f t="shared" si="11"/>
        <v>12</v>
      </c>
      <c r="B22" s="132" t="s">
        <v>60</v>
      </c>
      <c r="C22" s="333">
        <f t="shared" si="9"/>
        <v>2021</v>
      </c>
      <c r="D22" s="142">
        <v>30</v>
      </c>
      <c r="E22" s="143">
        <f>E23+D23</f>
        <v>32</v>
      </c>
      <c r="F22" s="143">
        <f t="shared" si="10"/>
        <v>365</v>
      </c>
      <c r="G22" s="138">
        <f t="shared" si="8"/>
        <v>8.7671232876712329E-2</v>
      </c>
      <c r="H22" s="334">
        <v>0</v>
      </c>
      <c r="I22" s="334">
        <v>0</v>
      </c>
      <c r="J22" s="140">
        <f t="shared" si="2"/>
        <v>0</v>
      </c>
      <c r="K22" s="334">
        <v>0</v>
      </c>
      <c r="L22" s="148" t="e">
        <f>+'Appendix A'!$G$20</f>
        <v>#DIV/0!</v>
      </c>
      <c r="M22" s="141" t="e">
        <f t="shared" si="0"/>
        <v>#DIV/0!</v>
      </c>
      <c r="N22" s="140" t="e">
        <f t="shared" si="3"/>
        <v>#DIV/0!</v>
      </c>
      <c r="O22" s="334">
        <v>0</v>
      </c>
      <c r="P22" s="125" t="e">
        <f>+'Appendix A'!$D$162</f>
        <v>#DIV/0!</v>
      </c>
      <c r="Q22" s="141" t="e">
        <f t="shared" si="4"/>
        <v>#DIV/0!</v>
      </c>
      <c r="R22" s="140" t="e">
        <f t="shared" si="5"/>
        <v>#DIV/0!</v>
      </c>
      <c r="S22" s="202" t="e">
        <f t="shared" si="6"/>
        <v>#DIV/0!</v>
      </c>
    </row>
    <row r="23" spans="1:19" ht="16.8">
      <c r="A23" s="344">
        <f t="shared" si="11"/>
        <v>13</v>
      </c>
      <c r="B23" s="132" t="s">
        <v>129</v>
      </c>
      <c r="C23" s="333">
        <f t="shared" si="9"/>
        <v>2021</v>
      </c>
      <c r="D23" s="389">
        <v>31</v>
      </c>
      <c r="E23" s="143">
        <v>1</v>
      </c>
      <c r="F23" s="143">
        <f t="shared" si="10"/>
        <v>365</v>
      </c>
      <c r="G23" s="138">
        <f t="shared" si="8"/>
        <v>2.7397260273972603E-3</v>
      </c>
      <c r="H23" s="336">
        <v>0</v>
      </c>
      <c r="I23" s="334">
        <v>0</v>
      </c>
      <c r="J23" s="337">
        <f t="shared" si="2"/>
        <v>0</v>
      </c>
      <c r="K23" s="335">
        <v>0</v>
      </c>
      <c r="L23" s="148" t="e">
        <f>+'Appendix A'!$G$20</f>
        <v>#DIV/0!</v>
      </c>
      <c r="M23" s="141" t="e">
        <f t="shared" si="0"/>
        <v>#DIV/0!</v>
      </c>
      <c r="N23" s="145" t="e">
        <f t="shared" si="3"/>
        <v>#DIV/0!</v>
      </c>
      <c r="O23" s="336">
        <v>0</v>
      </c>
      <c r="P23" s="125" t="e">
        <f>+'Appendix A'!$D$162</f>
        <v>#DIV/0!</v>
      </c>
      <c r="Q23" s="141" t="e">
        <f t="shared" si="4"/>
        <v>#DIV/0!</v>
      </c>
      <c r="R23" s="145" t="e">
        <f t="shared" si="5"/>
        <v>#DIV/0!</v>
      </c>
      <c r="S23" s="203" t="e">
        <f t="shared" si="6"/>
        <v>#DIV/0!</v>
      </c>
    </row>
    <row r="24" spans="1:19" ht="15.6">
      <c r="A24" s="344">
        <f t="shared" si="11"/>
        <v>14</v>
      </c>
      <c r="B24" s="146" t="s">
        <v>209</v>
      </c>
      <c r="C24" s="132"/>
      <c r="D24" s="147">
        <f>+SUM(D12:D23)</f>
        <v>365</v>
      </c>
      <c r="E24" s="132"/>
      <c r="F24" s="132"/>
      <c r="G24" s="132"/>
      <c r="H24" s="139" t="e">
        <f>+SUM(H11:H23)</f>
        <v>#DIV/0!</v>
      </c>
      <c r="I24" s="140">
        <f>SUM(I11:I23)</f>
        <v>0</v>
      </c>
      <c r="J24" s="140">
        <f t="shared" ref="J24:O24" si="12">SUM(J11:J23)</f>
        <v>0</v>
      </c>
      <c r="K24" s="140">
        <f t="shared" si="12"/>
        <v>0</v>
      </c>
      <c r="L24" s="140"/>
      <c r="M24" s="140"/>
      <c r="N24" s="140" t="e">
        <f t="shared" ref="N24" si="13">SUM(N11:N23)</f>
        <v>#DIV/0!</v>
      </c>
      <c r="O24" s="140">
        <f t="shared" si="12"/>
        <v>0</v>
      </c>
      <c r="P24" s="140"/>
      <c r="Q24" s="140"/>
      <c r="R24" s="140" t="e">
        <f t="shared" ref="R24" si="14">SUM(R11:R23)</f>
        <v>#DIV/0!</v>
      </c>
      <c r="S24" s="202" t="e">
        <f t="shared" si="6"/>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215</v>
      </c>
      <c r="C27" s="70"/>
      <c r="D27" s="70"/>
      <c r="E27" s="70"/>
      <c r="F27" s="70"/>
      <c r="G27" s="70"/>
      <c r="H27" s="70"/>
      <c r="I27" s="70"/>
      <c r="J27" s="70"/>
      <c r="K27" s="70"/>
      <c r="L27" s="70"/>
      <c r="M27" s="70"/>
      <c r="N27" s="70"/>
      <c r="O27" s="70"/>
      <c r="P27" s="70"/>
      <c r="Q27" s="70"/>
      <c r="R27" s="70"/>
    </row>
    <row r="28" spans="1:19" ht="15.6">
      <c r="B28" s="70" t="s">
        <v>759</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zoomScale="80" zoomScaleNormal="80" zoomScalePageLayoutView="80" workbookViewId="0">
      <selection activeCell="I11" sqref="I11:Q11"/>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35" t="s">
        <v>64</v>
      </c>
      <c r="C1" s="935"/>
      <c r="D1" s="935"/>
      <c r="E1" s="935"/>
      <c r="F1" s="935"/>
      <c r="G1" s="935"/>
      <c r="H1" s="935"/>
      <c r="I1" s="935"/>
      <c r="J1" s="935"/>
      <c r="K1" s="935"/>
      <c r="L1" s="935"/>
      <c r="M1" s="935"/>
      <c r="N1" s="935"/>
      <c r="O1" s="935"/>
      <c r="P1" s="935"/>
      <c r="Q1" s="935"/>
      <c r="R1" s="935"/>
      <c r="S1" s="935"/>
    </row>
    <row r="2" spans="1:19" ht="17.399999999999999">
      <c r="B2" s="939" t="s">
        <v>728</v>
      </c>
      <c r="C2" s="939"/>
      <c r="D2" s="939"/>
      <c r="E2" s="939"/>
      <c r="F2" s="939"/>
      <c r="G2" s="939"/>
      <c r="H2" s="939"/>
      <c r="I2" s="939"/>
      <c r="J2" s="939"/>
      <c r="K2" s="939"/>
      <c r="L2" s="939"/>
      <c r="M2" s="939"/>
      <c r="N2" s="939"/>
      <c r="O2" s="939"/>
      <c r="P2" s="939"/>
      <c r="Q2" s="939"/>
      <c r="R2" s="939"/>
      <c r="S2" s="939"/>
    </row>
    <row r="3" spans="1:19" ht="18" customHeight="1">
      <c r="B3" s="938" t="str">
        <f>+'Appendix A'!K3</f>
        <v>Actual or Projected for the 12 Months Ended December ….</v>
      </c>
      <c r="C3" s="938"/>
      <c r="D3" s="938"/>
      <c r="E3" s="938"/>
      <c r="F3" s="938"/>
      <c r="G3" s="938"/>
      <c r="H3" s="938"/>
      <c r="I3" s="938"/>
      <c r="J3" s="938"/>
      <c r="K3" s="938"/>
      <c r="L3" s="938"/>
      <c r="M3" s="938"/>
      <c r="N3" s="938"/>
      <c r="O3" s="938"/>
      <c r="P3" s="938"/>
      <c r="Q3" s="938"/>
      <c r="R3" s="938"/>
      <c r="S3" s="938"/>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194</v>
      </c>
      <c r="C5" s="128"/>
      <c r="D5" s="128"/>
      <c r="E5" s="128"/>
      <c r="F5" s="128"/>
      <c r="G5" s="128"/>
      <c r="H5" s="129"/>
      <c r="I5" s="130"/>
      <c r="J5" s="128"/>
      <c r="K5" s="128"/>
      <c r="L5" s="128"/>
      <c r="M5" s="128"/>
      <c r="N5" s="128"/>
      <c r="O5" s="128"/>
      <c r="P5" s="128"/>
      <c r="Q5" s="128"/>
      <c r="R5" s="128"/>
    </row>
    <row r="6" spans="1:19" ht="15.6">
      <c r="B6" s="131" t="s">
        <v>532</v>
      </c>
      <c r="C6" s="132"/>
      <c r="D6" s="132"/>
      <c r="E6" s="132"/>
      <c r="F6" s="132"/>
      <c r="G6" s="132"/>
      <c r="H6" s="70"/>
      <c r="I6" s="70"/>
      <c r="J6" s="132"/>
      <c r="K6" s="132"/>
      <c r="L6" s="132"/>
      <c r="M6" s="132"/>
      <c r="N6" s="132"/>
      <c r="O6" s="132"/>
      <c r="P6" s="132"/>
      <c r="Q6" s="132"/>
      <c r="R6" s="132"/>
    </row>
    <row r="7" spans="1:19" ht="15.6">
      <c r="B7" s="133" t="s">
        <v>213</v>
      </c>
      <c r="C7" s="132"/>
      <c r="D7" s="132"/>
      <c r="E7" s="132"/>
      <c r="F7" s="132"/>
      <c r="G7" s="132"/>
      <c r="H7" s="132"/>
      <c r="I7" s="132"/>
      <c r="J7" s="132"/>
      <c r="K7" s="132"/>
      <c r="L7" s="132"/>
      <c r="M7" s="132"/>
      <c r="N7" s="132"/>
      <c r="O7" s="132"/>
      <c r="P7" s="132"/>
      <c r="Q7" s="132"/>
      <c r="R7" s="132"/>
    </row>
    <row r="8" spans="1:19" ht="15.6">
      <c r="B8" s="128" t="s">
        <v>69</v>
      </c>
      <c r="C8" s="128" t="s">
        <v>70</v>
      </c>
      <c r="D8" s="128" t="s">
        <v>71</v>
      </c>
      <c r="E8" s="128" t="s">
        <v>72</v>
      </c>
      <c r="F8" s="128" t="s">
        <v>73</v>
      </c>
      <c r="G8" s="128" t="s">
        <v>74</v>
      </c>
      <c r="H8" s="128" t="s">
        <v>75</v>
      </c>
      <c r="I8" s="128" t="s">
        <v>76</v>
      </c>
      <c r="J8" s="128" t="s">
        <v>93</v>
      </c>
      <c r="K8" s="128" t="s">
        <v>94</v>
      </c>
      <c r="L8" s="128" t="s">
        <v>98</v>
      </c>
      <c r="M8" s="128" t="s">
        <v>121</v>
      </c>
      <c r="N8" s="128" t="s">
        <v>195</v>
      </c>
      <c r="O8" s="128" t="s">
        <v>196</v>
      </c>
      <c r="P8" s="128" t="s">
        <v>197</v>
      </c>
      <c r="Q8" s="128" t="s">
        <v>198</v>
      </c>
      <c r="R8" s="128" t="s">
        <v>199</v>
      </c>
      <c r="S8" s="128" t="s">
        <v>500</v>
      </c>
    </row>
    <row r="9" spans="1:19" ht="60">
      <c r="B9" s="134" t="s">
        <v>200</v>
      </c>
      <c r="C9" s="134" t="s">
        <v>201</v>
      </c>
      <c r="D9" s="134" t="s">
        <v>202</v>
      </c>
      <c r="E9" s="134" t="s">
        <v>203</v>
      </c>
      <c r="F9" s="134" t="s">
        <v>204</v>
      </c>
      <c r="G9" s="134" t="s">
        <v>444</v>
      </c>
      <c r="H9" s="134" t="s">
        <v>205</v>
      </c>
      <c r="I9" s="134" t="s">
        <v>585</v>
      </c>
      <c r="J9" s="134" t="s">
        <v>445</v>
      </c>
      <c r="K9" s="134" t="s">
        <v>206</v>
      </c>
      <c r="L9" s="134" t="s">
        <v>446</v>
      </c>
      <c r="M9" s="134" t="s">
        <v>447</v>
      </c>
      <c r="N9" s="134" t="s">
        <v>207</v>
      </c>
      <c r="O9" s="134" t="s">
        <v>210</v>
      </c>
      <c r="P9" s="134" t="s">
        <v>448</v>
      </c>
      <c r="Q9" s="134" t="s">
        <v>449</v>
      </c>
      <c r="R9" s="134" t="s">
        <v>208</v>
      </c>
      <c r="S9" s="134" t="s">
        <v>450</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4">
        <v>1</v>
      </c>
      <c r="B11" s="136" t="s">
        <v>214</v>
      </c>
      <c r="C11" s="333">
        <v>2020</v>
      </c>
      <c r="D11" s="137"/>
      <c r="E11" s="137"/>
      <c r="F11" s="137"/>
      <c r="G11" s="138">
        <f>365/365</f>
        <v>1</v>
      </c>
      <c r="H11" s="139" t="e">
        <f>+I11+M11+Q11</f>
        <v>#DIV/0!</v>
      </c>
      <c r="I11" s="334">
        <v>0</v>
      </c>
      <c r="J11" s="140"/>
      <c r="K11" s="334">
        <v>0</v>
      </c>
      <c r="L11" s="148" t="e">
        <f>+'Appendix A'!$G$20</f>
        <v>#DIV/0!</v>
      </c>
      <c r="M11" s="141" t="e">
        <f t="shared" ref="M11" si="0">+K11*L11</f>
        <v>#DIV/0!</v>
      </c>
      <c r="N11" s="140"/>
      <c r="O11" s="888">
        <v>0</v>
      </c>
      <c r="P11" s="125" t="e">
        <f>+'Appendix A'!$D$162</f>
        <v>#DIV/0!</v>
      </c>
      <c r="Q11" s="141" t="e">
        <f t="shared" ref="Q11" si="1">+O11*P11</f>
        <v>#DIV/0!</v>
      </c>
      <c r="R11" s="140"/>
      <c r="S11" s="202">
        <f>+J11</f>
        <v>0</v>
      </c>
    </row>
    <row r="12" spans="1:19" ht="15.6">
      <c r="A12" s="344">
        <f>+A11+1</f>
        <v>2</v>
      </c>
      <c r="B12" s="132" t="s">
        <v>125</v>
      </c>
      <c r="C12" s="333">
        <v>2021</v>
      </c>
      <c r="D12" s="142">
        <v>31</v>
      </c>
      <c r="E12" s="143">
        <f>E13+D13</f>
        <v>335</v>
      </c>
      <c r="F12" s="143">
        <f>SUM(D12:D23)</f>
        <v>365</v>
      </c>
      <c r="G12" s="138">
        <f>+E12/F12</f>
        <v>0.9178082191780822</v>
      </c>
      <c r="H12" s="334">
        <v>0</v>
      </c>
      <c r="I12" s="334">
        <v>0</v>
      </c>
      <c r="J12" s="140">
        <f t="shared" ref="J12:J23" si="2">G12*I12</f>
        <v>0</v>
      </c>
      <c r="K12" s="334">
        <v>0</v>
      </c>
      <c r="L12" s="148" t="e">
        <f>+'Appendix A'!$G$20</f>
        <v>#DIV/0!</v>
      </c>
      <c r="M12" s="141" t="e">
        <f t="shared" ref="M12:M23" si="3">+K12*L12</f>
        <v>#DIV/0!</v>
      </c>
      <c r="N12" s="140" t="e">
        <f t="shared" ref="N12:N23" si="4">+G12*M12</f>
        <v>#DIV/0!</v>
      </c>
      <c r="O12" s="334">
        <v>0</v>
      </c>
      <c r="P12" s="125" t="e">
        <f>+'Appendix A'!$D$162</f>
        <v>#DIV/0!</v>
      </c>
      <c r="Q12" s="141" t="e">
        <f t="shared" ref="Q12:Q23" si="5">+O12*P12</f>
        <v>#DIV/0!</v>
      </c>
      <c r="R12" s="140" t="e">
        <f t="shared" ref="R12:R23" si="6">+G12*Q12</f>
        <v>#DIV/0!</v>
      </c>
      <c r="S12" s="202" t="e">
        <f t="shared" ref="S12:S24" si="7">+J12+N12+R12</f>
        <v>#DIV/0!</v>
      </c>
    </row>
    <row r="13" spans="1:19" ht="15.6">
      <c r="A13" s="344">
        <f>+A12+1</f>
        <v>3</v>
      </c>
      <c r="B13" s="132" t="s">
        <v>52</v>
      </c>
      <c r="C13" s="333">
        <f>+$C$12</f>
        <v>2021</v>
      </c>
      <c r="D13" s="144">
        <v>28</v>
      </c>
      <c r="E13" s="143">
        <f t="shared" ref="E13:E20" si="8">E14+D14</f>
        <v>307</v>
      </c>
      <c r="F13" s="143">
        <f>F12</f>
        <v>365</v>
      </c>
      <c r="G13" s="138">
        <f t="shared" ref="G13:G23" si="9">+E13/F13</f>
        <v>0.84109589041095889</v>
      </c>
      <c r="H13" s="334">
        <v>0</v>
      </c>
      <c r="I13" s="334">
        <v>0</v>
      </c>
      <c r="J13" s="140">
        <f t="shared" si="2"/>
        <v>0</v>
      </c>
      <c r="K13" s="334">
        <v>0</v>
      </c>
      <c r="L13" s="148" t="e">
        <f>+'Appendix A'!$G$20</f>
        <v>#DIV/0!</v>
      </c>
      <c r="M13" s="141" t="e">
        <f t="shared" si="3"/>
        <v>#DIV/0!</v>
      </c>
      <c r="N13" s="140" t="e">
        <f t="shared" si="4"/>
        <v>#DIV/0!</v>
      </c>
      <c r="O13" s="334">
        <v>0</v>
      </c>
      <c r="P13" s="125" t="e">
        <f>+'Appendix A'!$D$162</f>
        <v>#DIV/0!</v>
      </c>
      <c r="Q13" s="141" t="e">
        <f t="shared" si="5"/>
        <v>#DIV/0!</v>
      </c>
      <c r="R13" s="140" t="e">
        <f t="shared" si="6"/>
        <v>#DIV/0!</v>
      </c>
      <c r="S13" s="202" t="e">
        <f t="shared" si="7"/>
        <v>#DIV/0!</v>
      </c>
    </row>
    <row r="14" spans="1:19" ht="15.6">
      <c r="A14" s="344">
        <f>+A13+1</f>
        <v>4</v>
      </c>
      <c r="B14" s="132" t="s">
        <v>126</v>
      </c>
      <c r="C14" s="333">
        <f t="shared" ref="C14:C23" si="10">+$C$12</f>
        <v>2021</v>
      </c>
      <c r="D14" s="142">
        <v>31</v>
      </c>
      <c r="E14" s="143">
        <f t="shared" si="8"/>
        <v>276</v>
      </c>
      <c r="F14" s="143">
        <f t="shared" ref="F14:F23" si="11">F13</f>
        <v>365</v>
      </c>
      <c r="G14" s="138">
        <f t="shared" si="9"/>
        <v>0.75616438356164384</v>
      </c>
      <c r="H14" s="334">
        <v>0</v>
      </c>
      <c r="I14" s="334">
        <v>0</v>
      </c>
      <c r="J14" s="140">
        <f t="shared" si="2"/>
        <v>0</v>
      </c>
      <c r="K14" s="334">
        <v>0</v>
      </c>
      <c r="L14" s="148" t="e">
        <f>+'Appendix A'!$G$20</f>
        <v>#DIV/0!</v>
      </c>
      <c r="M14" s="141" t="e">
        <f t="shared" si="3"/>
        <v>#DIV/0!</v>
      </c>
      <c r="N14" s="140" t="e">
        <f t="shared" si="4"/>
        <v>#DIV/0!</v>
      </c>
      <c r="O14" s="334">
        <v>0</v>
      </c>
      <c r="P14" s="125" t="e">
        <f>+'Appendix A'!$D$162</f>
        <v>#DIV/0!</v>
      </c>
      <c r="Q14" s="141" t="e">
        <f t="shared" si="5"/>
        <v>#DIV/0!</v>
      </c>
      <c r="R14" s="140" t="e">
        <f t="shared" si="6"/>
        <v>#DIV/0!</v>
      </c>
      <c r="S14" s="202" t="e">
        <f t="shared" si="7"/>
        <v>#DIV/0!</v>
      </c>
    </row>
    <row r="15" spans="1:19" ht="15.6">
      <c r="A15" s="344">
        <f t="shared" ref="A15:A24" si="12">+A14+1</f>
        <v>5</v>
      </c>
      <c r="B15" s="132" t="s">
        <v>54</v>
      </c>
      <c r="C15" s="333">
        <f t="shared" si="10"/>
        <v>2021</v>
      </c>
      <c r="D15" s="142">
        <v>30</v>
      </c>
      <c r="E15" s="143">
        <f t="shared" si="8"/>
        <v>246</v>
      </c>
      <c r="F15" s="143">
        <f t="shared" si="11"/>
        <v>365</v>
      </c>
      <c r="G15" s="138">
        <f t="shared" si="9"/>
        <v>0.67397260273972603</v>
      </c>
      <c r="H15" s="334">
        <v>0</v>
      </c>
      <c r="I15" s="334">
        <v>0</v>
      </c>
      <c r="J15" s="140">
        <f t="shared" si="2"/>
        <v>0</v>
      </c>
      <c r="K15" s="334">
        <v>0</v>
      </c>
      <c r="L15" s="148" t="e">
        <f>+'Appendix A'!$G$20</f>
        <v>#DIV/0!</v>
      </c>
      <c r="M15" s="141" t="e">
        <f t="shared" si="3"/>
        <v>#DIV/0!</v>
      </c>
      <c r="N15" s="140" t="e">
        <f t="shared" si="4"/>
        <v>#DIV/0!</v>
      </c>
      <c r="O15" s="334">
        <v>0</v>
      </c>
      <c r="P15" s="125" t="e">
        <f>+'Appendix A'!$D$162</f>
        <v>#DIV/0!</v>
      </c>
      <c r="Q15" s="141" t="e">
        <f t="shared" si="5"/>
        <v>#DIV/0!</v>
      </c>
      <c r="R15" s="140" t="e">
        <f t="shared" si="6"/>
        <v>#DIV/0!</v>
      </c>
      <c r="S15" s="202" t="e">
        <f t="shared" si="7"/>
        <v>#DIV/0!</v>
      </c>
    </row>
    <row r="16" spans="1:19" ht="15.6">
      <c r="A16" s="344">
        <f t="shared" si="12"/>
        <v>6</v>
      </c>
      <c r="B16" s="132" t="s">
        <v>51</v>
      </c>
      <c r="C16" s="333">
        <f t="shared" si="10"/>
        <v>2021</v>
      </c>
      <c r="D16" s="142">
        <v>31</v>
      </c>
      <c r="E16" s="143">
        <f t="shared" si="8"/>
        <v>215</v>
      </c>
      <c r="F16" s="143">
        <f t="shared" si="11"/>
        <v>365</v>
      </c>
      <c r="G16" s="138">
        <f t="shared" si="9"/>
        <v>0.58904109589041098</v>
      </c>
      <c r="H16" s="334">
        <v>0</v>
      </c>
      <c r="I16" s="334">
        <v>0</v>
      </c>
      <c r="J16" s="140">
        <f t="shared" si="2"/>
        <v>0</v>
      </c>
      <c r="K16" s="334">
        <v>0</v>
      </c>
      <c r="L16" s="148" t="e">
        <f>+'Appendix A'!$G$20</f>
        <v>#DIV/0!</v>
      </c>
      <c r="M16" s="141" t="e">
        <f t="shared" si="3"/>
        <v>#DIV/0!</v>
      </c>
      <c r="N16" s="140" t="e">
        <f t="shared" si="4"/>
        <v>#DIV/0!</v>
      </c>
      <c r="O16" s="334">
        <v>0</v>
      </c>
      <c r="P16" s="125" t="e">
        <f>+'Appendix A'!$D$162</f>
        <v>#DIV/0!</v>
      </c>
      <c r="Q16" s="141" t="e">
        <f t="shared" si="5"/>
        <v>#DIV/0!</v>
      </c>
      <c r="R16" s="140" t="e">
        <f t="shared" si="6"/>
        <v>#DIV/0!</v>
      </c>
      <c r="S16" s="202" t="e">
        <f t="shared" si="7"/>
        <v>#DIV/0!</v>
      </c>
    </row>
    <row r="17" spans="1:19" ht="15.6">
      <c r="A17" s="344">
        <f t="shared" si="12"/>
        <v>7</v>
      </c>
      <c r="B17" s="132" t="s">
        <v>55</v>
      </c>
      <c r="C17" s="333">
        <f t="shared" si="10"/>
        <v>2021</v>
      </c>
      <c r="D17" s="142">
        <v>30</v>
      </c>
      <c r="E17" s="143">
        <f t="shared" si="8"/>
        <v>185</v>
      </c>
      <c r="F17" s="143">
        <f t="shared" si="11"/>
        <v>365</v>
      </c>
      <c r="G17" s="138">
        <f t="shared" si="9"/>
        <v>0.50684931506849318</v>
      </c>
      <c r="H17" s="334">
        <v>0</v>
      </c>
      <c r="I17" s="334">
        <v>0</v>
      </c>
      <c r="J17" s="140">
        <f t="shared" si="2"/>
        <v>0</v>
      </c>
      <c r="K17" s="334">
        <v>0</v>
      </c>
      <c r="L17" s="148" t="e">
        <f>+'Appendix A'!$G$20</f>
        <v>#DIV/0!</v>
      </c>
      <c r="M17" s="141" t="e">
        <f t="shared" si="3"/>
        <v>#DIV/0!</v>
      </c>
      <c r="N17" s="140" t="e">
        <f t="shared" si="4"/>
        <v>#DIV/0!</v>
      </c>
      <c r="O17" s="334">
        <v>0</v>
      </c>
      <c r="P17" s="125" t="e">
        <f>+'Appendix A'!$D$162</f>
        <v>#DIV/0!</v>
      </c>
      <c r="Q17" s="141" t="e">
        <f t="shared" si="5"/>
        <v>#DIV/0!</v>
      </c>
      <c r="R17" s="140" t="e">
        <f t="shared" si="6"/>
        <v>#DIV/0!</v>
      </c>
      <c r="S17" s="202" t="e">
        <f t="shared" si="7"/>
        <v>#DIV/0!</v>
      </c>
    </row>
    <row r="18" spans="1:19" ht="15.6">
      <c r="A18" s="344">
        <f t="shared" si="12"/>
        <v>8</v>
      </c>
      <c r="B18" s="132" t="s">
        <v>56</v>
      </c>
      <c r="C18" s="333">
        <f t="shared" si="10"/>
        <v>2021</v>
      </c>
      <c r="D18" s="142">
        <v>31</v>
      </c>
      <c r="E18" s="143">
        <f t="shared" si="8"/>
        <v>154</v>
      </c>
      <c r="F18" s="143">
        <f t="shared" si="11"/>
        <v>365</v>
      </c>
      <c r="G18" s="138">
        <f t="shared" si="9"/>
        <v>0.42191780821917807</v>
      </c>
      <c r="H18" s="334">
        <v>0</v>
      </c>
      <c r="I18" s="334">
        <v>0</v>
      </c>
      <c r="J18" s="140">
        <f t="shared" si="2"/>
        <v>0</v>
      </c>
      <c r="K18" s="334">
        <v>0</v>
      </c>
      <c r="L18" s="148" t="e">
        <f>+'Appendix A'!$G$20</f>
        <v>#DIV/0!</v>
      </c>
      <c r="M18" s="141" t="e">
        <f t="shared" si="3"/>
        <v>#DIV/0!</v>
      </c>
      <c r="N18" s="140" t="e">
        <f t="shared" si="4"/>
        <v>#DIV/0!</v>
      </c>
      <c r="O18" s="334">
        <v>0</v>
      </c>
      <c r="P18" s="125" t="e">
        <f>+'Appendix A'!$D$162</f>
        <v>#DIV/0!</v>
      </c>
      <c r="Q18" s="141" t="e">
        <f t="shared" si="5"/>
        <v>#DIV/0!</v>
      </c>
      <c r="R18" s="140" t="e">
        <f t="shared" si="6"/>
        <v>#DIV/0!</v>
      </c>
      <c r="S18" s="202" t="e">
        <f t="shared" si="7"/>
        <v>#DIV/0!</v>
      </c>
    </row>
    <row r="19" spans="1:19" ht="15.6">
      <c r="A19" s="344">
        <f t="shared" si="12"/>
        <v>9</v>
      </c>
      <c r="B19" s="132" t="s">
        <v>128</v>
      </c>
      <c r="C19" s="333">
        <f t="shared" si="10"/>
        <v>2021</v>
      </c>
      <c r="D19" s="142">
        <v>31</v>
      </c>
      <c r="E19" s="143">
        <f t="shared" si="8"/>
        <v>123</v>
      </c>
      <c r="F19" s="143">
        <f t="shared" si="11"/>
        <v>365</v>
      </c>
      <c r="G19" s="138">
        <f t="shared" si="9"/>
        <v>0.33698630136986302</v>
      </c>
      <c r="H19" s="334">
        <v>0</v>
      </c>
      <c r="I19" s="334">
        <v>0</v>
      </c>
      <c r="J19" s="140">
        <f t="shared" si="2"/>
        <v>0</v>
      </c>
      <c r="K19" s="334">
        <v>0</v>
      </c>
      <c r="L19" s="148" t="e">
        <f>+'Appendix A'!$G$20</f>
        <v>#DIV/0!</v>
      </c>
      <c r="M19" s="141" t="e">
        <f t="shared" si="3"/>
        <v>#DIV/0!</v>
      </c>
      <c r="N19" s="140" t="e">
        <f t="shared" si="4"/>
        <v>#DIV/0!</v>
      </c>
      <c r="O19" s="334">
        <v>0</v>
      </c>
      <c r="P19" s="125" t="e">
        <f>+'Appendix A'!$D$162</f>
        <v>#DIV/0!</v>
      </c>
      <c r="Q19" s="141" t="e">
        <f t="shared" si="5"/>
        <v>#DIV/0!</v>
      </c>
      <c r="R19" s="140" t="e">
        <f t="shared" si="6"/>
        <v>#DIV/0!</v>
      </c>
      <c r="S19" s="202" t="e">
        <f t="shared" si="7"/>
        <v>#DIV/0!</v>
      </c>
    </row>
    <row r="20" spans="1:19" ht="15.6">
      <c r="A20" s="344">
        <f t="shared" si="12"/>
        <v>10</v>
      </c>
      <c r="B20" s="132" t="s">
        <v>58</v>
      </c>
      <c r="C20" s="333">
        <f t="shared" si="10"/>
        <v>2021</v>
      </c>
      <c r="D20" s="142">
        <v>30</v>
      </c>
      <c r="E20" s="143">
        <f t="shared" si="8"/>
        <v>93</v>
      </c>
      <c r="F20" s="143">
        <f t="shared" si="11"/>
        <v>365</v>
      </c>
      <c r="G20" s="138">
        <f t="shared" si="9"/>
        <v>0.25479452054794521</v>
      </c>
      <c r="H20" s="334">
        <v>0</v>
      </c>
      <c r="I20" s="334">
        <v>0</v>
      </c>
      <c r="J20" s="140">
        <f t="shared" si="2"/>
        <v>0</v>
      </c>
      <c r="K20" s="334">
        <v>0</v>
      </c>
      <c r="L20" s="148" t="e">
        <f>+'Appendix A'!$G$20</f>
        <v>#DIV/0!</v>
      </c>
      <c r="M20" s="141" t="e">
        <f t="shared" si="3"/>
        <v>#DIV/0!</v>
      </c>
      <c r="N20" s="140" t="e">
        <f t="shared" si="4"/>
        <v>#DIV/0!</v>
      </c>
      <c r="O20" s="334">
        <v>0</v>
      </c>
      <c r="P20" s="125" t="e">
        <f>+'Appendix A'!$D$162</f>
        <v>#DIV/0!</v>
      </c>
      <c r="Q20" s="141" t="e">
        <f t="shared" si="5"/>
        <v>#DIV/0!</v>
      </c>
      <c r="R20" s="140" t="e">
        <f t="shared" si="6"/>
        <v>#DIV/0!</v>
      </c>
      <c r="S20" s="202" t="e">
        <f t="shared" si="7"/>
        <v>#DIV/0!</v>
      </c>
    </row>
    <row r="21" spans="1:19" ht="15.6">
      <c r="A21" s="344">
        <f t="shared" si="12"/>
        <v>11</v>
      </c>
      <c r="B21" s="132" t="s">
        <v>59</v>
      </c>
      <c r="C21" s="333">
        <f t="shared" si="10"/>
        <v>2021</v>
      </c>
      <c r="D21" s="142">
        <v>31</v>
      </c>
      <c r="E21" s="143">
        <f>E22+D22</f>
        <v>62</v>
      </c>
      <c r="F21" s="143">
        <f t="shared" si="11"/>
        <v>365</v>
      </c>
      <c r="G21" s="138">
        <f t="shared" si="9"/>
        <v>0.16986301369863013</v>
      </c>
      <c r="H21" s="334">
        <v>0</v>
      </c>
      <c r="I21" s="334">
        <v>0</v>
      </c>
      <c r="J21" s="140">
        <f t="shared" si="2"/>
        <v>0</v>
      </c>
      <c r="K21" s="334">
        <v>0</v>
      </c>
      <c r="L21" s="148" t="e">
        <f>+'Appendix A'!$G$20</f>
        <v>#DIV/0!</v>
      </c>
      <c r="M21" s="141" t="e">
        <f t="shared" si="3"/>
        <v>#DIV/0!</v>
      </c>
      <c r="N21" s="140" t="e">
        <f t="shared" si="4"/>
        <v>#DIV/0!</v>
      </c>
      <c r="O21" s="334">
        <v>0</v>
      </c>
      <c r="P21" s="125" t="e">
        <f>+'Appendix A'!$D$162</f>
        <v>#DIV/0!</v>
      </c>
      <c r="Q21" s="141" t="e">
        <f t="shared" si="5"/>
        <v>#DIV/0!</v>
      </c>
      <c r="R21" s="140" t="e">
        <f t="shared" si="6"/>
        <v>#DIV/0!</v>
      </c>
      <c r="S21" s="202" t="e">
        <f t="shared" si="7"/>
        <v>#DIV/0!</v>
      </c>
    </row>
    <row r="22" spans="1:19" ht="15.6">
      <c r="A22" s="344">
        <f t="shared" si="12"/>
        <v>12</v>
      </c>
      <c r="B22" s="132" t="s">
        <v>60</v>
      </c>
      <c r="C22" s="333">
        <f t="shared" si="10"/>
        <v>2021</v>
      </c>
      <c r="D22" s="142">
        <v>30</v>
      </c>
      <c r="E22" s="143">
        <f>E23+D23</f>
        <v>32</v>
      </c>
      <c r="F22" s="143">
        <f t="shared" si="11"/>
        <v>365</v>
      </c>
      <c r="G22" s="138">
        <f t="shared" si="9"/>
        <v>8.7671232876712329E-2</v>
      </c>
      <c r="H22" s="334">
        <v>0</v>
      </c>
      <c r="I22" s="334">
        <v>0</v>
      </c>
      <c r="J22" s="140">
        <f t="shared" si="2"/>
        <v>0</v>
      </c>
      <c r="K22" s="334">
        <v>0</v>
      </c>
      <c r="L22" s="148" t="e">
        <f>+'Appendix A'!$G$20</f>
        <v>#DIV/0!</v>
      </c>
      <c r="M22" s="141" t="e">
        <f t="shared" si="3"/>
        <v>#DIV/0!</v>
      </c>
      <c r="N22" s="140" t="e">
        <f t="shared" si="4"/>
        <v>#DIV/0!</v>
      </c>
      <c r="O22" s="334">
        <v>0</v>
      </c>
      <c r="P22" s="125" t="e">
        <f>+'Appendix A'!$D$162</f>
        <v>#DIV/0!</v>
      </c>
      <c r="Q22" s="141" t="e">
        <f t="shared" si="5"/>
        <v>#DIV/0!</v>
      </c>
      <c r="R22" s="140" t="e">
        <f t="shared" si="6"/>
        <v>#DIV/0!</v>
      </c>
      <c r="S22" s="202" t="e">
        <f t="shared" si="7"/>
        <v>#DIV/0!</v>
      </c>
    </row>
    <row r="23" spans="1:19" ht="16.8">
      <c r="A23" s="344">
        <f t="shared" si="12"/>
        <v>13</v>
      </c>
      <c r="B23" s="132" t="s">
        <v>129</v>
      </c>
      <c r="C23" s="333">
        <f t="shared" si="10"/>
        <v>2021</v>
      </c>
      <c r="D23" s="389">
        <v>31</v>
      </c>
      <c r="E23" s="143">
        <v>1</v>
      </c>
      <c r="F23" s="143">
        <f t="shared" si="11"/>
        <v>365</v>
      </c>
      <c r="G23" s="138">
        <f t="shared" si="9"/>
        <v>2.7397260273972603E-3</v>
      </c>
      <c r="H23" s="336">
        <v>0</v>
      </c>
      <c r="I23" s="336">
        <v>0</v>
      </c>
      <c r="J23" s="337">
        <f t="shared" si="2"/>
        <v>0</v>
      </c>
      <c r="K23" s="335">
        <v>0</v>
      </c>
      <c r="L23" s="148" t="e">
        <f>+'Appendix A'!$G$20</f>
        <v>#DIV/0!</v>
      </c>
      <c r="M23" s="141" t="e">
        <f t="shared" si="3"/>
        <v>#DIV/0!</v>
      </c>
      <c r="N23" s="145" t="e">
        <f t="shared" si="4"/>
        <v>#DIV/0!</v>
      </c>
      <c r="O23" s="336">
        <v>0</v>
      </c>
      <c r="P23" s="125" t="e">
        <f>+'Appendix A'!$D$162</f>
        <v>#DIV/0!</v>
      </c>
      <c r="Q23" s="141" t="e">
        <f t="shared" si="5"/>
        <v>#DIV/0!</v>
      </c>
      <c r="R23" s="145" t="e">
        <f t="shared" si="6"/>
        <v>#DIV/0!</v>
      </c>
      <c r="S23" s="203" t="e">
        <f t="shared" si="7"/>
        <v>#DIV/0!</v>
      </c>
    </row>
    <row r="24" spans="1:19" ht="15.6">
      <c r="A24" s="344">
        <f t="shared" si="12"/>
        <v>14</v>
      </c>
      <c r="B24" s="146" t="s">
        <v>209</v>
      </c>
      <c r="C24" s="132"/>
      <c r="D24" s="147">
        <f>+SUM(D12:D23)</f>
        <v>365</v>
      </c>
      <c r="E24" s="132"/>
      <c r="F24" s="132"/>
      <c r="G24" s="132"/>
      <c r="H24" s="139" t="e">
        <f>+SUM(H11:H23)</f>
        <v>#DIV/0!</v>
      </c>
      <c r="I24" s="140">
        <f>SUM(I11:I23)</f>
        <v>0</v>
      </c>
      <c r="J24" s="140">
        <f t="shared" ref="J24:O24" si="13">SUM(J11:J23)</f>
        <v>0</v>
      </c>
      <c r="K24" s="140">
        <f t="shared" si="13"/>
        <v>0</v>
      </c>
      <c r="L24" s="140"/>
      <c r="M24" s="140"/>
      <c r="N24" s="140" t="e">
        <f t="shared" ref="N24" si="14">SUM(N11:N23)</f>
        <v>#DIV/0!</v>
      </c>
      <c r="O24" s="140">
        <f t="shared" si="13"/>
        <v>0</v>
      </c>
      <c r="P24" s="140"/>
      <c r="Q24" s="140"/>
      <c r="R24" s="140" t="e">
        <f t="shared" ref="R24" si="15">SUM(R11:R23)</f>
        <v>#DIV/0!</v>
      </c>
      <c r="S24" s="202" t="e">
        <f t="shared" si="7"/>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215</v>
      </c>
      <c r="C27" s="70"/>
      <c r="D27" s="70"/>
      <c r="E27" s="70"/>
      <c r="F27" s="70"/>
      <c r="G27" s="70"/>
      <c r="H27" s="70"/>
      <c r="I27" s="70"/>
      <c r="J27" s="70"/>
      <c r="K27" s="70"/>
      <c r="L27" s="70"/>
      <c r="M27" s="70"/>
      <c r="N27" s="70"/>
      <c r="O27" s="70"/>
      <c r="P27" s="70"/>
      <c r="Q27" s="70"/>
      <c r="R27" s="70"/>
    </row>
    <row r="28" spans="1:19" ht="15.6">
      <c r="B28" s="70" t="s">
        <v>759</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C7" sqref="C7"/>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1"/>
    </row>
    <row r="3" spans="1:19" ht="17.399999999999999">
      <c r="B3" s="936" t="s">
        <v>741</v>
      </c>
      <c r="C3" s="936"/>
      <c r="D3" s="936"/>
      <c r="E3" s="936"/>
      <c r="F3" s="936"/>
      <c r="G3" s="936"/>
      <c r="H3" s="936"/>
      <c r="I3" s="936"/>
      <c r="J3" s="936"/>
      <c r="K3" s="936"/>
      <c r="L3" s="936"/>
      <c r="M3" s="936"/>
      <c r="N3" s="936"/>
      <c r="O3" s="936"/>
      <c r="P3" s="936"/>
    </row>
    <row r="4" spans="1:19" ht="17.399999999999999">
      <c r="B4" s="936" t="s">
        <v>729</v>
      </c>
      <c r="C4" s="936"/>
      <c r="D4" s="936"/>
      <c r="E4" s="936"/>
      <c r="F4" s="936"/>
      <c r="G4" s="936"/>
      <c r="H4" s="936"/>
      <c r="I4" s="936"/>
      <c r="J4" s="936"/>
      <c r="K4" s="936"/>
      <c r="L4" s="936"/>
      <c r="M4" s="936"/>
      <c r="N4" s="936"/>
      <c r="O4" s="936"/>
      <c r="P4" s="936"/>
    </row>
    <row r="5" spans="1:19" ht="17.399999999999999">
      <c r="B5" s="938" t="str">
        <f>+'Appendix A'!K3</f>
        <v>Actual or Projected for the 12 Months Ended December ….</v>
      </c>
      <c r="C5" s="938"/>
      <c r="D5" s="938"/>
      <c r="E5" s="938"/>
      <c r="F5" s="938"/>
      <c r="G5" s="938"/>
      <c r="H5" s="938"/>
      <c r="I5" s="938"/>
      <c r="J5" s="938"/>
      <c r="K5" s="938"/>
      <c r="L5" s="938"/>
      <c r="M5" s="938"/>
      <c r="N5" s="938"/>
      <c r="O5" s="938"/>
      <c r="P5" s="938"/>
    </row>
    <row r="6" spans="1:19" ht="17.399999999999999">
      <c r="B6" s="182"/>
      <c r="P6" s="77"/>
    </row>
    <row r="7" spans="1:19" ht="15.6">
      <c r="B7" s="56" t="s">
        <v>505</v>
      </c>
      <c r="C7" s="589">
        <v>2021</v>
      </c>
      <c r="H7" s="149"/>
    </row>
    <row r="8" spans="1:19" ht="15.6">
      <c r="A8" s="70"/>
      <c r="B8" s="70" t="s">
        <v>216</v>
      </c>
      <c r="C8" s="70"/>
      <c r="D8" s="70"/>
      <c r="E8" s="70"/>
      <c r="F8" s="70"/>
      <c r="G8" s="70"/>
      <c r="H8" s="70"/>
      <c r="I8" s="70"/>
      <c r="J8" s="70"/>
      <c r="K8" s="70"/>
      <c r="L8" s="70"/>
      <c r="M8" s="70"/>
      <c r="N8" s="70"/>
      <c r="O8" s="70"/>
      <c r="P8" s="70"/>
    </row>
    <row r="9" spans="1:19" ht="15.6">
      <c r="A9" s="70"/>
      <c r="B9" s="70"/>
      <c r="C9" s="70"/>
      <c r="D9" s="70"/>
      <c r="E9" s="70"/>
      <c r="F9" s="70"/>
      <c r="G9" s="70"/>
      <c r="H9" s="70"/>
      <c r="I9" s="70"/>
      <c r="J9" s="70"/>
      <c r="K9" s="70"/>
      <c r="L9" s="70"/>
      <c r="M9" s="70"/>
      <c r="N9" s="70"/>
      <c r="O9" s="70"/>
      <c r="P9" s="70"/>
    </row>
    <row r="11" spans="1:19" ht="15.6">
      <c r="A11" s="150"/>
      <c r="B11" s="151" t="s">
        <v>213</v>
      </c>
      <c r="C11" s="150"/>
      <c r="D11" s="150"/>
      <c r="E11" s="150"/>
      <c r="F11" s="150"/>
      <c r="G11" s="150"/>
      <c r="H11" s="150"/>
      <c r="I11" s="150"/>
      <c r="J11" s="150"/>
      <c r="K11" s="151"/>
      <c r="L11" s="150"/>
      <c r="M11" s="150"/>
      <c r="N11" s="150"/>
      <c r="O11" s="150"/>
      <c r="P11" s="150"/>
    </row>
    <row r="12" spans="1:19" ht="37.5" customHeight="1">
      <c r="A12" s="150"/>
      <c r="B12" s="940" t="s">
        <v>217</v>
      </c>
      <c r="C12" s="941"/>
      <c r="D12" s="941"/>
      <c r="E12" s="941"/>
      <c r="F12" s="942"/>
      <c r="G12" s="943" t="s">
        <v>218</v>
      </c>
      <c r="H12" s="944"/>
      <c r="I12" s="945"/>
      <c r="J12" s="152"/>
      <c r="K12" s="946" t="s">
        <v>219</v>
      </c>
      <c r="L12" s="947"/>
      <c r="M12" s="947"/>
      <c r="N12" s="947"/>
      <c r="O12" s="947"/>
      <c r="P12" s="948"/>
    </row>
    <row r="13" spans="1:19" ht="15.6">
      <c r="A13" s="150"/>
      <c r="B13" s="338" t="s">
        <v>69</v>
      </c>
      <c r="C13" s="338" t="s">
        <v>70</v>
      </c>
      <c r="D13" s="338" t="s">
        <v>71</v>
      </c>
      <c r="E13" s="338" t="s">
        <v>72</v>
      </c>
      <c r="F13" s="338" t="s">
        <v>73</v>
      </c>
      <c r="G13" s="338" t="s">
        <v>74</v>
      </c>
      <c r="H13" s="338" t="s">
        <v>75</v>
      </c>
      <c r="I13" s="338" t="s">
        <v>76</v>
      </c>
      <c r="J13" s="339"/>
      <c r="K13" s="338" t="s">
        <v>93</v>
      </c>
      <c r="L13" s="338" t="s">
        <v>94</v>
      </c>
      <c r="M13" s="338" t="s">
        <v>98</v>
      </c>
      <c r="N13" s="338" t="s">
        <v>121</v>
      </c>
      <c r="O13" s="338" t="s">
        <v>195</v>
      </c>
      <c r="P13" s="338" t="s">
        <v>196</v>
      </c>
      <c r="Q13" s="128"/>
      <c r="R13" s="128"/>
      <c r="S13" s="128"/>
    </row>
    <row r="14" spans="1:19" ht="135">
      <c r="A14" s="150"/>
      <c r="B14" s="153" t="s">
        <v>50</v>
      </c>
      <c r="C14" s="153" t="s">
        <v>202</v>
      </c>
      <c r="D14" s="153" t="s">
        <v>220</v>
      </c>
      <c r="E14" s="153" t="s">
        <v>501</v>
      </c>
      <c r="F14" s="153" t="s">
        <v>451</v>
      </c>
      <c r="G14" s="153" t="s">
        <v>221</v>
      </c>
      <c r="H14" s="153" t="s">
        <v>452</v>
      </c>
      <c r="I14" s="153" t="s">
        <v>453</v>
      </c>
      <c r="J14" s="154"/>
      <c r="K14" s="155" t="s">
        <v>454</v>
      </c>
      <c r="L14" s="155" t="s">
        <v>455</v>
      </c>
      <c r="M14" s="155" t="s">
        <v>456</v>
      </c>
      <c r="N14" s="155" t="s">
        <v>457</v>
      </c>
      <c r="O14" s="155" t="s">
        <v>458</v>
      </c>
      <c r="P14" s="155" t="s">
        <v>459</v>
      </c>
    </row>
    <row r="15" spans="1:19" ht="15.6">
      <c r="A15" s="150"/>
      <c r="B15" s="150"/>
      <c r="C15" s="154"/>
      <c r="D15" s="154"/>
      <c r="E15" s="154"/>
      <c r="F15" s="154"/>
      <c r="G15" s="154"/>
      <c r="H15" s="154"/>
      <c r="I15" s="154"/>
      <c r="J15" s="154"/>
      <c r="K15" s="156"/>
      <c r="L15" s="156"/>
      <c r="M15" s="156"/>
      <c r="N15" s="156"/>
      <c r="O15" s="156"/>
      <c r="P15" s="156"/>
    </row>
    <row r="16" spans="1:19" ht="15.6">
      <c r="A16" s="150">
        <v>1</v>
      </c>
      <c r="B16" s="157" t="s">
        <v>228</v>
      </c>
      <c r="C16" s="158"/>
      <c r="D16" s="143"/>
      <c r="E16" s="143"/>
      <c r="F16" s="143"/>
      <c r="G16" s="159"/>
      <c r="H16" s="159"/>
      <c r="I16" s="160">
        <v>0</v>
      </c>
      <c r="J16" s="161"/>
      <c r="K16" s="162"/>
      <c r="L16" s="163"/>
      <c r="M16" s="163"/>
      <c r="N16" s="163"/>
      <c r="O16" s="163"/>
      <c r="P16" s="164">
        <f>+I16</f>
        <v>0</v>
      </c>
    </row>
    <row r="17" spans="1:16" ht="15.6">
      <c r="A17" s="150">
        <f t="shared" ref="A17:A29" si="0">+A16+1</f>
        <v>2</v>
      </c>
      <c r="B17" s="158" t="s">
        <v>125</v>
      </c>
      <c r="C17" s="142">
        <v>31</v>
      </c>
      <c r="D17" s="143">
        <f t="shared" ref="D17:D27" si="1">D18+C18</f>
        <v>335</v>
      </c>
      <c r="E17" s="143">
        <f>SUM(C17:C28)</f>
        <v>365</v>
      </c>
      <c r="F17" s="138">
        <f>+D17/E17</f>
        <v>0.9178082191780822</v>
      </c>
      <c r="G17" s="160">
        <v>0</v>
      </c>
      <c r="H17" s="159">
        <f t="shared" ref="H17:H28" si="2">+G17*F17</f>
        <v>0</v>
      </c>
      <c r="I17" s="159">
        <f t="shared" ref="I17:I19" si="3">+H17+I16</f>
        <v>0</v>
      </c>
      <c r="J17" s="161"/>
      <c r="K17" s="165" t="e">
        <f>+M35</f>
        <v>#DIV/0!</v>
      </c>
      <c r="L17" s="163" t="e">
        <f>K17-G17</f>
        <v>#DIV/0!</v>
      </c>
      <c r="M17" s="164" t="e">
        <f>IF(AND(G17&gt;=0,K17&gt;=0),IF(L17&gt;=0,H17,K17/G17*H17),IF(AND(G17&lt;0,K17&lt;0),IF(L17&lt;0,H17,K17/G17*H17),0))</f>
        <v>#DIV/0!</v>
      </c>
      <c r="N17" s="164" t="e">
        <f>IF(AND(G17&gt;=0,K17&gt;=0),IF(L17&gt;=0,L17,0),IF(AND(G17&lt;0,K17&lt;0),IF(L17&lt;0,L17,0),0))</f>
        <v>#DIV/0!</v>
      </c>
      <c r="O17" s="164" t="e">
        <f>IF(AND(G17&gt;=0,K17&lt;0),K17,IF(AND(G17&lt;0,K17&gt;=0),K17,0))</f>
        <v>#DIV/0!</v>
      </c>
      <c r="P17" s="164" t="e">
        <f>P16+M17+(N17+O17)*0.5</f>
        <v>#DIV/0!</v>
      </c>
    </row>
    <row r="18" spans="1:16" ht="15.6">
      <c r="A18" s="150">
        <f t="shared" si="0"/>
        <v>3</v>
      </c>
      <c r="B18" s="158" t="s">
        <v>52</v>
      </c>
      <c r="C18" s="144">
        <v>28</v>
      </c>
      <c r="D18" s="143">
        <f t="shared" si="1"/>
        <v>307</v>
      </c>
      <c r="E18" s="143">
        <f>E17</f>
        <v>365</v>
      </c>
      <c r="F18" s="138">
        <f t="shared" ref="F18:F28" si="4">+D18/E18</f>
        <v>0.84109589041095889</v>
      </c>
      <c r="G18" s="160">
        <v>0</v>
      </c>
      <c r="H18" s="159">
        <f t="shared" si="2"/>
        <v>0</v>
      </c>
      <c r="I18" s="159">
        <f t="shared" si="3"/>
        <v>0</v>
      </c>
      <c r="J18" s="161"/>
      <c r="K18" s="165" t="e">
        <f t="shared" ref="K18:K28" si="5">+M36</f>
        <v>#DIV/0!</v>
      </c>
      <c r="L18" s="163" t="e">
        <f>K18-G18</f>
        <v>#DIV/0!</v>
      </c>
      <c r="M18" s="164" t="e">
        <f t="shared" ref="M18:M28" si="6">IF(AND(G18&gt;=0,K18&gt;=0),IF(L18&gt;=0,H18,K18/G18*H18),IF(AND(G18&lt;0,K18&lt;0),IF(L18&lt;0,H18,K18/G18*H18),0))</f>
        <v>#DIV/0!</v>
      </c>
      <c r="N18" s="164" t="e">
        <f t="shared" ref="N18:N28" si="7">IF(AND(G18&gt;=0,K18&gt;=0),IF(L18&gt;=0,L18,0),IF(AND(G18&lt;0,K18&lt;0),IF(L18&lt;0,L18,0),0))</f>
        <v>#DIV/0!</v>
      </c>
      <c r="O18" s="164" t="e">
        <f t="shared" ref="O18:O28" si="8">IF(AND(G18&gt;=0,K18&lt;0),K18,IF(AND(G18&lt;0,K18&gt;=0),K18,0))</f>
        <v>#DIV/0!</v>
      </c>
      <c r="P18" s="164" t="e">
        <f>P17+M18+(N18+O18)*0.5</f>
        <v>#DIV/0!</v>
      </c>
    </row>
    <row r="19" spans="1:16" ht="15.6">
      <c r="A19" s="150">
        <f t="shared" si="0"/>
        <v>4</v>
      </c>
      <c r="B19" s="158" t="s">
        <v>126</v>
      </c>
      <c r="C19" s="142">
        <v>31</v>
      </c>
      <c r="D19" s="143">
        <f t="shared" si="1"/>
        <v>276</v>
      </c>
      <c r="E19" s="143">
        <f t="shared" ref="E19:E28" si="9">E18</f>
        <v>365</v>
      </c>
      <c r="F19" s="138">
        <f t="shared" si="4"/>
        <v>0.75616438356164384</v>
      </c>
      <c r="G19" s="160">
        <v>0</v>
      </c>
      <c r="H19" s="159">
        <f t="shared" si="2"/>
        <v>0</v>
      </c>
      <c r="I19" s="159">
        <f t="shared" si="3"/>
        <v>0</v>
      </c>
      <c r="J19" s="161"/>
      <c r="K19" s="165" t="e">
        <f t="shared" si="5"/>
        <v>#DIV/0!</v>
      </c>
      <c r="L19" s="163" t="e">
        <f t="shared" ref="L19:L28" si="10">K19-G19</f>
        <v>#DIV/0!</v>
      </c>
      <c r="M19" s="164" t="e">
        <f t="shared" si="6"/>
        <v>#DIV/0!</v>
      </c>
      <c r="N19" s="164" t="e">
        <f t="shared" si="7"/>
        <v>#DIV/0!</v>
      </c>
      <c r="O19" s="164" t="e">
        <f t="shared" si="8"/>
        <v>#DIV/0!</v>
      </c>
      <c r="P19" s="164" t="e">
        <f>P18+M19+(N19+O19)*0.5</f>
        <v>#DIV/0!</v>
      </c>
    </row>
    <row r="20" spans="1:16" ht="15.6">
      <c r="A20" s="150">
        <f t="shared" si="0"/>
        <v>5</v>
      </c>
      <c r="B20" s="158" t="s">
        <v>54</v>
      </c>
      <c r="C20" s="142">
        <v>30</v>
      </c>
      <c r="D20" s="143">
        <f t="shared" si="1"/>
        <v>246</v>
      </c>
      <c r="E20" s="143">
        <f t="shared" si="9"/>
        <v>365</v>
      </c>
      <c r="F20" s="138">
        <f t="shared" si="4"/>
        <v>0.67397260273972603</v>
      </c>
      <c r="G20" s="160">
        <v>0</v>
      </c>
      <c r="H20" s="159">
        <f t="shared" si="2"/>
        <v>0</v>
      </c>
      <c r="I20" s="159">
        <f>+H20+I19</f>
        <v>0</v>
      </c>
      <c r="J20" s="161"/>
      <c r="K20" s="165" t="e">
        <f t="shared" si="5"/>
        <v>#DIV/0!</v>
      </c>
      <c r="L20" s="163" t="e">
        <f t="shared" si="10"/>
        <v>#DIV/0!</v>
      </c>
      <c r="M20" s="164" t="e">
        <f t="shared" si="6"/>
        <v>#DIV/0!</v>
      </c>
      <c r="N20" s="164" t="e">
        <f t="shared" si="7"/>
        <v>#DIV/0!</v>
      </c>
      <c r="O20" s="164" t="e">
        <f t="shared" si="8"/>
        <v>#DIV/0!</v>
      </c>
      <c r="P20" s="164" t="e">
        <f t="shared" ref="P20:P28" si="11">P19+M20+(N20+O20)*0.5</f>
        <v>#DIV/0!</v>
      </c>
    </row>
    <row r="21" spans="1:16" ht="15.6">
      <c r="A21" s="150">
        <f t="shared" si="0"/>
        <v>6</v>
      </c>
      <c r="B21" s="158" t="s">
        <v>51</v>
      </c>
      <c r="C21" s="142">
        <v>31</v>
      </c>
      <c r="D21" s="143">
        <f t="shared" si="1"/>
        <v>215</v>
      </c>
      <c r="E21" s="143">
        <f t="shared" si="9"/>
        <v>365</v>
      </c>
      <c r="F21" s="138">
        <f t="shared" si="4"/>
        <v>0.58904109589041098</v>
      </c>
      <c r="G21" s="160">
        <v>0</v>
      </c>
      <c r="H21" s="159">
        <f t="shared" si="2"/>
        <v>0</v>
      </c>
      <c r="I21" s="159">
        <f t="shared" ref="I21:I28" si="12">+H21+I20</f>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7</v>
      </c>
      <c r="B22" s="158" t="s">
        <v>55</v>
      </c>
      <c r="C22" s="142">
        <v>30</v>
      </c>
      <c r="D22" s="143">
        <f t="shared" si="1"/>
        <v>185</v>
      </c>
      <c r="E22" s="143">
        <f t="shared" si="9"/>
        <v>365</v>
      </c>
      <c r="F22" s="138">
        <f t="shared" si="4"/>
        <v>0.50684931506849318</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8</v>
      </c>
      <c r="B23" s="158" t="s">
        <v>56</v>
      </c>
      <c r="C23" s="142">
        <v>31</v>
      </c>
      <c r="D23" s="143">
        <f t="shared" si="1"/>
        <v>154</v>
      </c>
      <c r="E23" s="143">
        <f t="shared" si="9"/>
        <v>365</v>
      </c>
      <c r="F23" s="138">
        <f t="shared" si="4"/>
        <v>0.42191780821917807</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9</v>
      </c>
      <c r="B24" s="158" t="s">
        <v>128</v>
      </c>
      <c r="C24" s="142">
        <v>31</v>
      </c>
      <c r="D24" s="143">
        <f t="shared" si="1"/>
        <v>123</v>
      </c>
      <c r="E24" s="143">
        <f t="shared" si="9"/>
        <v>365</v>
      </c>
      <c r="F24" s="138">
        <f t="shared" si="4"/>
        <v>0.33698630136986302</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10</v>
      </c>
      <c r="B25" s="158" t="s">
        <v>58</v>
      </c>
      <c r="C25" s="142">
        <v>30</v>
      </c>
      <c r="D25" s="143">
        <f t="shared" si="1"/>
        <v>93</v>
      </c>
      <c r="E25" s="143">
        <f t="shared" si="9"/>
        <v>365</v>
      </c>
      <c r="F25" s="138">
        <f t="shared" si="4"/>
        <v>0.25479452054794521</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11</v>
      </c>
      <c r="B26" s="158" t="s">
        <v>59</v>
      </c>
      <c r="C26" s="142">
        <v>31</v>
      </c>
      <c r="D26" s="143">
        <f t="shared" si="1"/>
        <v>62</v>
      </c>
      <c r="E26" s="143">
        <f t="shared" si="9"/>
        <v>365</v>
      </c>
      <c r="F26" s="138">
        <f t="shared" si="4"/>
        <v>0.16986301369863013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12</v>
      </c>
      <c r="B27" s="158" t="s">
        <v>60</v>
      </c>
      <c r="C27" s="142">
        <v>30</v>
      </c>
      <c r="D27" s="143">
        <f t="shared" si="1"/>
        <v>32</v>
      </c>
      <c r="E27" s="143">
        <f t="shared" si="9"/>
        <v>365</v>
      </c>
      <c r="F27" s="138">
        <f t="shared" si="4"/>
        <v>8.7671232876712329E-2</v>
      </c>
      <c r="G27" s="160">
        <v>0</v>
      </c>
      <c r="H27" s="159">
        <f t="shared" si="2"/>
        <v>0</v>
      </c>
      <c r="I27" s="159">
        <f t="shared" si="12"/>
        <v>0</v>
      </c>
      <c r="J27" s="161"/>
      <c r="K27" s="165" t="e">
        <f t="shared" si="5"/>
        <v>#DIV/0!</v>
      </c>
      <c r="L27" s="163" t="e">
        <f t="shared" si="10"/>
        <v>#DIV/0!</v>
      </c>
      <c r="M27" s="164" t="e">
        <f t="shared" si="6"/>
        <v>#DIV/0!</v>
      </c>
      <c r="N27" s="164" t="e">
        <f t="shared" si="7"/>
        <v>#DIV/0!</v>
      </c>
      <c r="O27" s="164" t="e">
        <f t="shared" si="8"/>
        <v>#DIV/0!</v>
      </c>
      <c r="P27" s="164" t="e">
        <f t="shared" si="11"/>
        <v>#DIV/0!</v>
      </c>
    </row>
    <row r="28" spans="1:16" ht="15.6">
      <c r="A28" s="150">
        <f t="shared" si="0"/>
        <v>13</v>
      </c>
      <c r="B28" s="158" t="s">
        <v>129</v>
      </c>
      <c r="C28" s="142">
        <v>31</v>
      </c>
      <c r="D28" s="143">
        <v>1</v>
      </c>
      <c r="E28" s="143">
        <f t="shared" si="9"/>
        <v>365</v>
      </c>
      <c r="F28" s="138">
        <f t="shared" si="4"/>
        <v>2.7397260273972603E-3</v>
      </c>
      <c r="G28" s="160">
        <v>0</v>
      </c>
      <c r="H28" s="159">
        <f t="shared" si="2"/>
        <v>0</v>
      </c>
      <c r="I28" s="159">
        <f t="shared" si="12"/>
        <v>0</v>
      </c>
      <c r="J28" s="161"/>
      <c r="K28" s="165" t="e">
        <f t="shared" si="5"/>
        <v>#DIV/0!</v>
      </c>
      <c r="L28" s="163" t="e">
        <f t="shared" si="10"/>
        <v>#DIV/0!</v>
      </c>
      <c r="M28" s="164" t="e">
        <f t="shared" si="6"/>
        <v>#DIV/0!</v>
      </c>
      <c r="N28" s="164" t="e">
        <f t="shared" si="7"/>
        <v>#DIV/0!</v>
      </c>
      <c r="O28" s="164" t="e">
        <f t="shared" si="8"/>
        <v>#DIV/0!</v>
      </c>
      <c r="P28" s="164" t="e">
        <f t="shared" si="11"/>
        <v>#DIV/0!</v>
      </c>
    </row>
    <row r="29" spans="1:16" ht="15.6">
      <c r="A29" s="150">
        <f t="shared" si="0"/>
        <v>14</v>
      </c>
      <c r="B29" s="166" t="s">
        <v>9</v>
      </c>
      <c r="C29" s="167">
        <f>SUM(C17:C28)</f>
        <v>365</v>
      </c>
      <c r="D29" s="166"/>
      <c r="E29" s="166"/>
      <c r="F29" s="168"/>
      <c r="G29" s="169">
        <f>SUM(G17:G28)</f>
        <v>0</v>
      </c>
      <c r="H29" s="169">
        <f>SUM(H17:H28)</f>
        <v>0</v>
      </c>
      <c r="I29" s="170"/>
      <c r="J29" s="161"/>
      <c r="K29" s="169" t="e">
        <f>SUM(K17:K28)</f>
        <v>#DIV/0!</v>
      </c>
      <c r="L29" s="169" t="e">
        <f t="shared" ref="L29:O29" si="13">SUM(L17:L28)</f>
        <v>#DIV/0!</v>
      </c>
      <c r="M29" s="171" t="e">
        <f t="shared" si="13"/>
        <v>#DIV/0!</v>
      </c>
      <c r="N29" s="171" t="e">
        <f t="shared" si="13"/>
        <v>#DIV/0!</v>
      </c>
      <c r="O29" s="171" t="e">
        <f t="shared" si="13"/>
        <v>#DIV/0!</v>
      </c>
      <c r="P29" s="172"/>
    </row>
    <row r="30" spans="1:16" ht="15.6">
      <c r="A30" s="150"/>
      <c r="B30" s="173"/>
      <c r="C30" s="173"/>
      <c r="D30" s="173"/>
      <c r="E30" s="173"/>
      <c r="F30" s="174"/>
      <c r="G30" s="150"/>
      <c r="H30" s="175"/>
      <c r="I30" s="174"/>
      <c r="J30" s="174"/>
      <c r="K30" s="150"/>
      <c r="L30" s="150"/>
      <c r="M30" s="150"/>
      <c r="N30" s="150"/>
      <c r="O30" s="150"/>
      <c r="P30" s="150"/>
    </row>
    <row r="31" spans="1:16" ht="15.6">
      <c r="A31" s="70"/>
      <c r="B31" s="70"/>
      <c r="C31" s="70"/>
      <c r="D31" s="70"/>
      <c r="E31" s="70"/>
      <c r="F31" s="70"/>
      <c r="G31" s="70"/>
      <c r="H31" s="70"/>
      <c r="I31" s="70"/>
      <c r="J31" s="70"/>
      <c r="K31" s="70"/>
      <c r="L31" s="70"/>
      <c r="M31" s="70"/>
      <c r="N31" s="70"/>
      <c r="O31" s="70"/>
      <c r="P31" s="70"/>
    </row>
    <row r="32" spans="1:16" ht="15.6">
      <c r="A32" s="70"/>
      <c r="B32" s="70"/>
      <c r="C32" s="70"/>
      <c r="D32" s="70"/>
      <c r="E32" s="70"/>
      <c r="F32" s="81"/>
      <c r="G32" s="70"/>
      <c r="H32" s="70"/>
      <c r="I32" s="81"/>
      <c r="J32" s="70"/>
      <c r="K32" s="70"/>
      <c r="L32" s="70"/>
      <c r="M32" s="70"/>
      <c r="N32" s="81"/>
      <c r="O32" s="70"/>
      <c r="P32" s="70"/>
    </row>
    <row r="33" spans="1:16" ht="48.75" customHeight="1">
      <c r="A33" s="70"/>
      <c r="B33" s="70"/>
      <c r="C33" s="183" t="s">
        <v>499</v>
      </c>
      <c r="D33" s="176"/>
      <c r="E33" s="176" t="s">
        <v>206</v>
      </c>
      <c r="F33" s="183" t="s">
        <v>446</v>
      </c>
      <c r="G33" s="183" t="s">
        <v>533</v>
      </c>
      <c r="H33" s="134" t="s">
        <v>210</v>
      </c>
      <c r="I33" s="183" t="s">
        <v>448</v>
      </c>
      <c r="J33" s="70"/>
      <c r="K33" s="183" t="s">
        <v>534</v>
      </c>
      <c r="L33" s="70"/>
      <c r="M33" s="183" t="s">
        <v>535</v>
      </c>
      <c r="N33" s="177"/>
      <c r="O33" s="81"/>
      <c r="P33" s="273"/>
    </row>
    <row r="34" spans="1:16" ht="15.6">
      <c r="A34" s="70"/>
      <c r="B34" s="70" t="s">
        <v>222</v>
      </c>
      <c r="C34" s="70"/>
      <c r="D34" s="70"/>
      <c r="E34" s="70"/>
      <c r="F34" s="70"/>
      <c r="G34" s="70"/>
      <c r="H34" s="70"/>
      <c r="I34" s="70"/>
      <c r="J34" s="70"/>
      <c r="K34" s="70"/>
      <c r="L34" s="70"/>
      <c r="M34" s="70"/>
      <c r="N34" s="70"/>
    </row>
    <row r="35" spans="1:16" ht="15.6">
      <c r="A35" s="70">
        <f>+A29+1</f>
        <v>15</v>
      </c>
      <c r="B35" s="70" t="s">
        <v>125</v>
      </c>
      <c r="C35" s="178">
        <v>0</v>
      </c>
      <c r="D35" s="179"/>
      <c r="E35" s="178">
        <v>0</v>
      </c>
      <c r="F35" s="185" t="e">
        <f>+'Appendix A'!$G$20</f>
        <v>#DIV/0!</v>
      </c>
      <c r="G35" s="179" t="e">
        <f t="shared" ref="G35:G46" si="14">+E35*F35</f>
        <v>#DIV/0!</v>
      </c>
      <c r="H35" s="178">
        <v>0</v>
      </c>
      <c r="I35" s="185" t="e">
        <f>+'Appendix A'!$D$162</f>
        <v>#DIV/0!</v>
      </c>
      <c r="J35" s="70"/>
      <c r="K35" s="179" t="e">
        <f>+H35*I35</f>
        <v>#DIV/0!</v>
      </c>
      <c r="L35" s="179"/>
      <c r="M35" s="179" t="e">
        <f t="shared" ref="M35:M46" si="15">+C35+G35+K35</f>
        <v>#DIV/0!</v>
      </c>
      <c r="N35" s="181"/>
      <c r="O35" s="273"/>
      <c r="P35" s="273"/>
    </row>
    <row r="36" spans="1:16" ht="15.6">
      <c r="A36" s="70">
        <f>+A35+1</f>
        <v>16</v>
      </c>
      <c r="B36" s="70" t="s">
        <v>52</v>
      </c>
      <c r="C36" s="178">
        <v>0</v>
      </c>
      <c r="D36" s="179"/>
      <c r="E36" s="178">
        <v>0</v>
      </c>
      <c r="F36" s="185" t="e">
        <f>+'Appendix A'!$G$20</f>
        <v>#DIV/0!</v>
      </c>
      <c r="G36" s="179" t="e">
        <f t="shared" si="14"/>
        <v>#DIV/0!</v>
      </c>
      <c r="H36" s="178">
        <v>0</v>
      </c>
      <c r="I36" s="185" t="e">
        <f>+'Appendix A'!$D$162</f>
        <v>#DIV/0!</v>
      </c>
      <c r="J36" s="70"/>
      <c r="K36" s="179" t="e">
        <f t="shared" ref="K36:K46" si="16">+H36*I36</f>
        <v>#DIV/0!</v>
      </c>
      <c r="L36" s="179"/>
      <c r="M36" s="179" t="e">
        <f t="shared" si="15"/>
        <v>#DIV/0!</v>
      </c>
      <c r="N36" s="181"/>
      <c r="O36" s="179"/>
    </row>
    <row r="37" spans="1:16" ht="15.6">
      <c r="A37" s="70">
        <f t="shared" ref="A37:A46" si="17">+A36+1</f>
        <v>17</v>
      </c>
      <c r="B37" s="70" t="s">
        <v>126</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18</v>
      </c>
      <c r="B38" s="70" t="s">
        <v>54</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19</v>
      </c>
      <c r="B39" s="70" t="s">
        <v>51</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20</v>
      </c>
      <c r="B40" s="70" t="s">
        <v>55</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21</v>
      </c>
      <c r="B41" s="70" t="s">
        <v>56</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22</v>
      </c>
      <c r="B42" s="70" t="s">
        <v>128</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23</v>
      </c>
      <c r="B43" s="70" t="s">
        <v>58</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24</v>
      </c>
      <c r="B44" s="70" t="s">
        <v>59</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f t="shared" si="17"/>
        <v>25</v>
      </c>
      <c r="B45" s="70" t="s">
        <v>60</v>
      </c>
      <c r="C45" s="178">
        <v>0</v>
      </c>
      <c r="D45" s="179"/>
      <c r="E45" s="178">
        <v>0</v>
      </c>
      <c r="F45" s="185" t="e">
        <f>+'Appendix A'!$G$20</f>
        <v>#DIV/0!</v>
      </c>
      <c r="G45" s="179" t="e">
        <f t="shared" si="14"/>
        <v>#DIV/0!</v>
      </c>
      <c r="H45" s="178">
        <v>0</v>
      </c>
      <c r="I45" s="185" t="e">
        <f>+'Appendix A'!$D$162</f>
        <v>#DIV/0!</v>
      </c>
      <c r="J45" s="70"/>
      <c r="K45" s="179" t="e">
        <f t="shared" si="16"/>
        <v>#DIV/0!</v>
      </c>
      <c r="L45" s="179"/>
      <c r="M45" s="179" t="e">
        <f t="shared" si="15"/>
        <v>#DIV/0!</v>
      </c>
      <c r="N45" s="181"/>
      <c r="O45" s="179"/>
    </row>
    <row r="46" spans="1:16" ht="15.6">
      <c r="A46" s="70">
        <f t="shared" si="17"/>
        <v>26</v>
      </c>
      <c r="B46" s="70" t="s">
        <v>129</v>
      </c>
      <c r="C46" s="178">
        <v>0</v>
      </c>
      <c r="D46" s="179"/>
      <c r="E46" s="178">
        <v>0</v>
      </c>
      <c r="F46" s="185" t="e">
        <f>+'Appendix A'!$G$20</f>
        <v>#DIV/0!</v>
      </c>
      <c r="G46" s="179" t="e">
        <f t="shared" si="14"/>
        <v>#DIV/0!</v>
      </c>
      <c r="H46" s="178">
        <v>0</v>
      </c>
      <c r="I46" s="185" t="e">
        <f>+'Appendix A'!$D$162</f>
        <v>#DIV/0!</v>
      </c>
      <c r="J46" s="70"/>
      <c r="K46" s="179" t="e">
        <f t="shared" si="16"/>
        <v>#DIV/0!</v>
      </c>
      <c r="L46" s="179"/>
      <c r="M46" s="179" t="e">
        <f t="shared" si="15"/>
        <v>#DIV/0!</v>
      </c>
      <c r="N46" s="181"/>
      <c r="O46" s="179"/>
    </row>
    <row r="47" spans="1:16" ht="15.6">
      <c r="A47" s="70"/>
      <c r="B47" s="70"/>
      <c r="C47" s="70"/>
      <c r="D47" s="70"/>
      <c r="E47" s="70"/>
      <c r="F47" s="70"/>
      <c r="G47" s="70"/>
      <c r="H47" s="70"/>
      <c r="I47" s="70"/>
      <c r="J47" s="70"/>
      <c r="K47" s="70"/>
      <c r="L47" s="70"/>
      <c r="M47" s="70"/>
      <c r="N47" s="70"/>
      <c r="O47" s="70"/>
      <c r="P47" s="70"/>
    </row>
    <row r="48" spans="1:16" ht="15.6">
      <c r="A48" s="70"/>
      <c r="B48" s="70"/>
      <c r="C48" s="70"/>
      <c r="D48" s="70"/>
      <c r="E48" s="70"/>
      <c r="F48" s="70"/>
      <c r="G48" s="70"/>
      <c r="H48" s="70"/>
      <c r="I48" s="70"/>
      <c r="J48" s="70"/>
      <c r="K48" s="70"/>
      <c r="L48" s="70"/>
      <c r="M48" s="70"/>
      <c r="N48" s="70"/>
      <c r="O48" s="70"/>
      <c r="P48" s="70"/>
    </row>
    <row r="49" spans="1:16" ht="15.6">
      <c r="A49" s="70"/>
      <c r="B49" s="70" t="s">
        <v>215</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A51" s="70"/>
      <c r="B51" s="70" t="s">
        <v>225</v>
      </c>
      <c r="C51" s="70"/>
      <c r="D51" s="70"/>
      <c r="E51" s="70"/>
      <c r="F51" s="70"/>
      <c r="G51" s="70"/>
      <c r="H51" s="70"/>
      <c r="I51" s="70"/>
      <c r="J51" s="70"/>
      <c r="K51" s="70"/>
      <c r="L51" s="70"/>
      <c r="M51" s="70"/>
      <c r="N51" s="70"/>
      <c r="O51" s="70"/>
      <c r="P51" s="70"/>
    </row>
    <row r="52" spans="1:16" ht="15.6">
      <c r="A52" s="70"/>
      <c r="B52" s="70" t="s">
        <v>226</v>
      </c>
      <c r="C52" s="70"/>
      <c r="D52" s="70"/>
      <c r="E52" s="70"/>
      <c r="F52" s="70"/>
      <c r="G52" s="70"/>
      <c r="H52" s="70"/>
      <c r="I52" s="70"/>
      <c r="J52" s="70"/>
      <c r="K52" s="70"/>
      <c r="L52" s="70"/>
      <c r="M52" s="70"/>
      <c r="N52" s="70"/>
      <c r="O52" s="70"/>
      <c r="P52" s="70"/>
    </row>
    <row r="53" spans="1:16" ht="15.6">
      <c r="B53" s="70" t="s">
        <v>227</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2:S53"/>
  <sheetViews>
    <sheetView zoomScale="80" zoomScaleNormal="80" zoomScalePageLayoutView="80" workbookViewId="0">
      <selection activeCell="B3" sqref="B3:P3"/>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1"/>
    </row>
    <row r="3" spans="1:19" ht="17.399999999999999">
      <c r="B3" s="936" t="s">
        <v>741</v>
      </c>
      <c r="C3" s="936"/>
      <c r="D3" s="936"/>
      <c r="E3" s="936"/>
      <c r="F3" s="936"/>
      <c r="G3" s="936"/>
      <c r="H3" s="936"/>
      <c r="I3" s="936"/>
      <c r="J3" s="936"/>
      <c r="K3" s="936"/>
      <c r="L3" s="936"/>
      <c r="M3" s="936"/>
      <c r="N3" s="936"/>
      <c r="O3" s="936"/>
      <c r="P3" s="936"/>
    </row>
    <row r="4" spans="1:19" ht="17.399999999999999">
      <c r="B4" s="936" t="s">
        <v>730</v>
      </c>
      <c r="C4" s="936"/>
      <c r="D4" s="936"/>
      <c r="E4" s="936"/>
      <c r="F4" s="936"/>
      <c r="G4" s="936"/>
      <c r="H4" s="936"/>
      <c r="I4" s="936"/>
      <c r="J4" s="936"/>
      <c r="K4" s="936"/>
      <c r="L4" s="936"/>
      <c r="M4" s="936"/>
      <c r="N4" s="936"/>
      <c r="O4" s="936"/>
      <c r="P4" s="936"/>
    </row>
    <row r="5" spans="1:19" ht="17.399999999999999">
      <c r="B5" s="938" t="str">
        <f>+'Appendix A'!K3</f>
        <v>Actual or Projected for the 12 Months Ended December ….</v>
      </c>
      <c r="C5" s="938"/>
      <c r="D5" s="938"/>
      <c r="E5" s="938"/>
      <c r="F5" s="938"/>
      <c r="G5" s="938"/>
      <c r="H5" s="938"/>
      <c r="I5" s="938"/>
      <c r="J5" s="938"/>
      <c r="K5" s="938"/>
      <c r="L5" s="938"/>
      <c r="M5" s="938"/>
      <c r="N5" s="938"/>
      <c r="O5" s="938"/>
      <c r="P5" s="938"/>
    </row>
    <row r="6" spans="1:19" ht="17.399999999999999">
      <c r="B6" s="182"/>
      <c r="P6" s="77"/>
    </row>
    <row r="7" spans="1:19" ht="15.6">
      <c r="B7" s="56" t="s">
        <v>505</v>
      </c>
      <c r="C7" s="589">
        <v>2021</v>
      </c>
      <c r="H7" s="149"/>
    </row>
    <row r="8" spans="1:19" ht="15.6">
      <c r="A8" s="70"/>
      <c r="B8" s="70" t="s">
        <v>216</v>
      </c>
      <c r="C8" s="70"/>
      <c r="D8" s="70"/>
      <c r="E8" s="70"/>
      <c r="F8" s="70"/>
      <c r="G8" s="70"/>
      <c r="H8" s="70"/>
      <c r="I8" s="70"/>
      <c r="J8" s="70"/>
      <c r="K8" s="70"/>
      <c r="L8" s="70"/>
      <c r="M8" s="70"/>
      <c r="N8" s="70"/>
      <c r="O8" s="70"/>
      <c r="P8" s="70"/>
    </row>
    <row r="9" spans="1:19" ht="15.6">
      <c r="A9" s="70"/>
      <c r="B9" s="70"/>
      <c r="C9" s="70"/>
      <c r="D9" s="70"/>
      <c r="E9" s="70"/>
      <c r="F9" s="70"/>
      <c r="G9" s="70"/>
      <c r="H9" s="70"/>
      <c r="I9" s="70"/>
      <c r="J9" s="70"/>
      <c r="K9" s="70"/>
      <c r="L9" s="70"/>
      <c r="M9" s="70"/>
      <c r="N9" s="70"/>
      <c r="O9" s="70"/>
      <c r="P9" s="70"/>
    </row>
    <row r="11" spans="1:19" ht="15.6">
      <c r="A11" s="150"/>
      <c r="B11" s="151" t="s">
        <v>213</v>
      </c>
      <c r="C11" s="150"/>
      <c r="D11" s="150"/>
      <c r="E11" s="150"/>
      <c r="F11" s="150"/>
      <c r="G11" s="150"/>
      <c r="H11" s="150"/>
      <c r="I11" s="150"/>
      <c r="J11" s="150"/>
      <c r="K11" s="151"/>
      <c r="L11" s="150"/>
      <c r="M11" s="150"/>
      <c r="N11" s="150"/>
      <c r="O11" s="150"/>
      <c r="P11" s="150"/>
    </row>
    <row r="12" spans="1:19" ht="37.5" customHeight="1">
      <c r="A12" s="150"/>
      <c r="B12" s="940" t="s">
        <v>217</v>
      </c>
      <c r="C12" s="941"/>
      <c r="D12" s="941"/>
      <c r="E12" s="941"/>
      <c r="F12" s="942"/>
      <c r="G12" s="943" t="s">
        <v>218</v>
      </c>
      <c r="H12" s="944"/>
      <c r="I12" s="945"/>
      <c r="J12" s="152"/>
      <c r="K12" s="946" t="s">
        <v>219</v>
      </c>
      <c r="L12" s="947"/>
      <c r="M12" s="947"/>
      <c r="N12" s="947"/>
      <c r="O12" s="947"/>
      <c r="P12" s="948"/>
    </row>
    <row r="13" spans="1:19" ht="15.6">
      <c r="A13" s="150"/>
      <c r="B13" s="338" t="s">
        <v>69</v>
      </c>
      <c r="C13" s="338" t="s">
        <v>70</v>
      </c>
      <c r="D13" s="338" t="s">
        <v>71</v>
      </c>
      <c r="E13" s="338" t="s">
        <v>72</v>
      </c>
      <c r="F13" s="338" t="s">
        <v>73</v>
      </c>
      <c r="G13" s="338" t="s">
        <v>74</v>
      </c>
      <c r="H13" s="338" t="s">
        <v>75</v>
      </c>
      <c r="I13" s="338" t="s">
        <v>76</v>
      </c>
      <c r="J13" s="339"/>
      <c r="K13" s="338" t="s">
        <v>93</v>
      </c>
      <c r="L13" s="338" t="s">
        <v>94</v>
      </c>
      <c r="M13" s="338" t="s">
        <v>98</v>
      </c>
      <c r="N13" s="338" t="s">
        <v>121</v>
      </c>
      <c r="O13" s="338" t="s">
        <v>195</v>
      </c>
      <c r="P13" s="338" t="s">
        <v>196</v>
      </c>
      <c r="Q13" s="128"/>
      <c r="R13" s="128"/>
      <c r="S13" s="128"/>
    </row>
    <row r="14" spans="1:19" ht="135">
      <c r="A14" s="150"/>
      <c r="B14" s="153" t="s">
        <v>50</v>
      </c>
      <c r="C14" s="153" t="s">
        <v>202</v>
      </c>
      <c r="D14" s="153" t="s">
        <v>220</v>
      </c>
      <c r="E14" s="153" t="s">
        <v>501</v>
      </c>
      <c r="F14" s="153" t="s">
        <v>451</v>
      </c>
      <c r="G14" s="153" t="s">
        <v>221</v>
      </c>
      <c r="H14" s="153" t="s">
        <v>452</v>
      </c>
      <c r="I14" s="153" t="s">
        <v>453</v>
      </c>
      <c r="J14" s="154"/>
      <c r="K14" s="155" t="s">
        <v>454</v>
      </c>
      <c r="L14" s="155" t="s">
        <v>455</v>
      </c>
      <c r="M14" s="155" t="s">
        <v>456</v>
      </c>
      <c r="N14" s="155" t="s">
        <v>457</v>
      </c>
      <c r="O14" s="155" t="s">
        <v>458</v>
      </c>
      <c r="P14" s="155" t="s">
        <v>459</v>
      </c>
    </row>
    <row r="15" spans="1:19" ht="15.6">
      <c r="A15" s="150"/>
      <c r="B15" s="150"/>
      <c r="C15" s="154"/>
      <c r="D15" s="154"/>
      <c r="E15" s="154"/>
      <c r="F15" s="154"/>
      <c r="G15" s="154"/>
      <c r="H15" s="154"/>
      <c r="I15" s="154"/>
      <c r="J15" s="154"/>
      <c r="K15" s="156"/>
      <c r="L15" s="156"/>
      <c r="M15" s="156"/>
      <c r="N15" s="156"/>
      <c r="O15" s="156"/>
      <c r="P15" s="156"/>
    </row>
    <row r="16" spans="1:19" ht="15.6">
      <c r="A16" s="150">
        <v>1</v>
      </c>
      <c r="B16" s="157" t="s">
        <v>228</v>
      </c>
      <c r="C16" s="158"/>
      <c r="D16" s="143"/>
      <c r="E16" s="143"/>
      <c r="F16" s="143"/>
      <c r="G16" s="159"/>
      <c r="H16" s="159"/>
      <c r="I16" s="160">
        <v>0</v>
      </c>
      <c r="J16" s="161"/>
      <c r="K16" s="162"/>
      <c r="L16" s="163"/>
      <c r="M16" s="163"/>
      <c r="N16" s="163"/>
      <c r="O16" s="163"/>
      <c r="P16" s="164">
        <f>+I16</f>
        <v>0</v>
      </c>
    </row>
    <row r="17" spans="1:16" ht="15.6">
      <c r="A17" s="150">
        <f t="shared" ref="A17:A29" si="0">+A16+1</f>
        <v>2</v>
      </c>
      <c r="B17" s="158" t="s">
        <v>125</v>
      </c>
      <c r="C17" s="142">
        <v>31</v>
      </c>
      <c r="D17" s="143">
        <f t="shared" ref="D17:D27" si="1">D18+C18</f>
        <v>335</v>
      </c>
      <c r="E17" s="143">
        <f>SUM(C17:C28)</f>
        <v>365</v>
      </c>
      <c r="F17" s="138">
        <f>+D17/E17</f>
        <v>0.9178082191780822</v>
      </c>
      <c r="G17" s="160">
        <v>0</v>
      </c>
      <c r="H17" s="159">
        <f t="shared" ref="H17:H28" si="2">+G17*F17</f>
        <v>0</v>
      </c>
      <c r="I17" s="159">
        <f t="shared" ref="I17:I19" si="3">+H17+I16</f>
        <v>0</v>
      </c>
      <c r="J17" s="161"/>
      <c r="K17" s="165" t="e">
        <f>+M35</f>
        <v>#DIV/0!</v>
      </c>
      <c r="L17" s="163" t="e">
        <f>K17-G17</f>
        <v>#DIV/0!</v>
      </c>
      <c r="M17" s="164" t="e">
        <f>IF(AND(G17&gt;=0,K17&gt;=0),IF(L17&gt;=0,H17,K17/G17*H17),IF(AND(G17&lt;0,K17&lt;0),IF(L17&lt;0,H17,K17/G17*H17),0))</f>
        <v>#DIV/0!</v>
      </c>
      <c r="N17" s="164" t="e">
        <f>IF(AND(G17&gt;=0,K17&gt;=0),IF(L17&gt;=0,L17,0),IF(AND(G17&lt;0,K17&lt;0),IF(L17&lt;0,L17,0),0))</f>
        <v>#DIV/0!</v>
      </c>
      <c r="O17" s="164" t="e">
        <f>IF(AND(G17&gt;=0,K17&lt;0),K17,IF(AND(G17&lt;0,K17&gt;=0),K17,0))</f>
        <v>#DIV/0!</v>
      </c>
      <c r="P17" s="164" t="e">
        <f>P16+M17+(N17+O17)*0.5</f>
        <v>#DIV/0!</v>
      </c>
    </row>
    <row r="18" spans="1:16" ht="15.6">
      <c r="A18" s="150">
        <f t="shared" si="0"/>
        <v>3</v>
      </c>
      <c r="B18" s="158" t="s">
        <v>52</v>
      </c>
      <c r="C18" s="144">
        <v>28</v>
      </c>
      <c r="D18" s="143">
        <f t="shared" si="1"/>
        <v>307</v>
      </c>
      <c r="E18" s="143">
        <f>E17</f>
        <v>365</v>
      </c>
      <c r="F18" s="138">
        <f t="shared" ref="F18:F28" si="4">+D18/E18</f>
        <v>0.84109589041095889</v>
      </c>
      <c r="G18" s="160">
        <v>0</v>
      </c>
      <c r="H18" s="159">
        <f t="shared" si="2"/>
        <v>0</v>
      </c>
      <c r="I18" s="159">
        <f t="shared" si="3"/>
        <v>0</v>
      </c>
      <c r="J18" s="161"/>
      <c r="K18" s="165" t="e">
        <f t="shared" ref="K18:K28" si="5">+M36</f>
        <v>#DIV/0!</v>
      </c>
      <c r="L18" s="163" t="e">
        <f>K18-G18</f>
        <v>#DIV/0!</v>
      </c>
      <c r="M18" s="164" t="e">
        <f t="shared" ref="M18:M28" si="6">IF(AND(G18&gt;=0,K18&gt;=0),IF(L18&gt;=0,H18,K18/G18*H18),IF(AND(G18&lt;0,K18&lt;0),IF(L18&lt;0,H18,K18/G18*H18),0))</f>
        <v>#DIV/0!</v>
      </c>
      <c r="N18" s="164" t="e">
        <f t="shared" ref="N18:N28" si="7">IF(AND(G18&gt;=0,K18&gt;=0),IF(L18&gt;=0,L18,0),IF(AND(G18&lt;0,K18&lt;0),IF(L18&lt;0,L18,0),0))</f>
        <v>#DIV/0!</v>
      </c>
      <c r="O18" s="164" t="e">
        <f t="shared" ref="O18:O28" si="8">IF(AND(G18&gt;=0,K18&lt;0),K18,IF(AND(G18&lt;0,K18&gt;=0),K18,0))</f>
        <v>#DIV/0!</v>
      </c>
      <c r="P18" s="164" t="e">
        <f>P17+M18+(N18+O18)*0.5</f>
        <v>#DIV/0!</v>
      </c>
    </row>
    <row r="19" spans="1:16" ht="15.6">
      <c r="A19" s="150">
        <f t="shared" si="0"/>
        <v>4</v>
      </c>
      <c r="B19" s="158" t="s">
        <v>126</v>
      </c>
      <c r="C19" s="142">
        <v>31</v>
      </c>
      <c r="D19" s="143">
        <f t="shared" si="1"/>
        <v>276</v>
      </c>
      <c r="E19" s="143">
        <f t="shared" ref="E19:E28" si="9">E18</f>
        <v>365</v>
      </c>
      <c r="F19" s="138">
        <f t="shared" si="4"/>
        <v>0.75616438356164384</v>
      </c>
      <c r="G19" s="160">
        <v>0</v>
      </c>
      <c r="H19" s="159">
        <f t="shared" si="2"/>
        <v>0</v>
      </c>
      <c r="I19" s="159">
        <f t="shared" si="3"/>
        <v>0</v>
      </c>
      <c r="J19" s="161"/>
      <c r="K19" s="165" t="e">
        <f t="shared" si="5"/>
        <v>#DIV/0!</v>
      </c>
      <c r="L19" s="163" t="e">
        <f t="shared" ref="L19:L28" si="10">K19-G19</f>
        <v>#DIV/0!</v>
      </c>
      <c r="M19" s="164" t="e">
        <f t="shared" si="6"/>
        <v>#DIV/0!</v>
      </c>
      <c r="N19" s="164" t="e">
        <f t="shared" si="7"/>
        <v>#DIV/0!</v>
      </c>
      <c r="O19" s="164" t="e">
        <f t="shared" si="8"/>
        <v>#DIV/0!</v>
      </c>
      <c r="P19" s="164" t="e">
        <f>P18+M19+(N19+O19)*0.5</f>
        <v>#DIV/0!</v>
      </c>
    </row>
    <row r="20" spans="1:16" ht="15.6">
      <c r="A20" s="150">
        <f t="shared" si="0"/>
        <v>5</v>
      </c>
      <c r="B20" s="158" t="s">
        <v>54</v>
      </c>
      <c r="C20" s="142">
        <v>30</v>
      </c>
      <c r="D20" s="143">
        <f t="shared" si="1"/>
        <v>246</v>
      </c>
      <c r="E20" s="143">
        <f t="shared" si="9"/>
        <v>365</v>
      </c>
      <c r="F20" s="138">
        <f t="shared" si="4"/>
        <v>0.67397260273972603</v>
      </c>
      <c r="G20" s="160">
        <v>0</v>
      </c>
      <c r="H20" s="159">
        <f t="shared" si="2"/>
        <v>0</v>
      </c>
      <c r="I20" s="159">
        <f>+H20+I19</f>
        <v>0</v>
      </c>
      <c r="J20" s="161"/>
      <c r="K20" s="165" t="e">
        <f t="shared" si="5"/>
        <v>#DIV/0!</v>
      </c>
      <c r="L20" s="163" t="e">
        <f t="shared" si="10"/>
        <v>#DIV/0!</v>
      </c>
      <c r="M20" s="164" t="e">
        <f t="shared" si="6"/>
        <v>#DIV/0!</v>
      </c>
      <c r="N20" s="164" t="e">
        <f t="shared" si="7"/>
        <v>#DIV/0!</v>
      </c>
      <c r="O20" s="164" t="e">
        <f t="shared" si="8"/>
        <v>#DIV/0!</v>
      </c>
      <c r="P20" s="164" t="e">
        <f t="shared" ref="P20:P28" si="11">P19+M20+(N20+O20)*0.5</f>
        <v>#DIV/0!</v>
      </c>
    </row>
    <row r="21" spans="1:16" ht="15.6">
      <c r="A21" s="150">
        <f t="shared" si="0"/>
        <v>6</v>
      </c>
      <c r="B21" s="158" t="s">
        <v>51</v>
      </c>
      <c r="C21" s="142">
        <v>31</v>
      </c>
      <c r="D21" s="143">
        <f t="shared" si="1"/>
        <v>215</v>
      </c>
      <c r="E21" s="143">
        <f t="shared" si="9"/>
        <v>365</v>
      </c>
      <c r="F21" s="138">
        <f t="shared" si="4"/>
        <v>0.58904109589041098</v>
      </c>
      <c r="G21" s="160">
        <v>0</v>
      </c>
      <c r="H21" s="159">
        <f t="shared" si="2"/>
        <v>0</v>
      </c>
      <c r="I21" s="159">
        <f t="shared" ref="I21:I28" si="12">+H21+I20</f>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7</v>
      </c>
      <c r="B22" s="158" t="s">
        <v>55</v>
      </c>
      <c r="C22" s="142">
        <v>30</v>
      </c>
      <c r="D22" s="143">
        <f t="shared" si="1"/>
        <v>185</v>
      </c>
      <c r="E22" s="143">
        <f t="shared" si="9"/>
        <v>365</v>
      </c>
      <c r="F22" s="138">
        <f t="shared" si="4"/>
        <v>0.50684931506849318</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8</v>
      </c>
      <c r="B23" s="158" t="s">
        <v>56</v>
      </c>
      <c r="C23" s="142">
        <v>31</v>
      </c>
      <c r="D23" s="143">
        <f t="shared" si="1"/>
        <v>154</v>
      </c>
      <c r="E23" s="143">
        <f t="shared" si="9"/>
        <v>365</v>
      </c>
      <c r="F23" s="138">
        <f t="shared" si="4"/>
        <v>0.42191780821917807</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9</v>
      </c>
      <c r="B24" s="158" t="s">
        <v>128</v>
      </c>
      <c r="C24" s="142">
        <v>31</v>
      </c>
      <c r="D24" s="143">
        <f t="shared" si="1"/>
        <v>123</v>
      </c>
      <c r="E24" s="143">
        <f t="shared" si="9"/>
        <v>365</v>
      </c>
      <c r="F24" s="138">
        <f t="shared" si="4"/>
        <v>0.33698630136986302</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10</v>
      </c>
      <c r="B25" s="158" t="s">
        <v>58</v>
      </c>
      <c r="C25" s="142">
        <v>30</v>
      </c>
      <c r="D25" s="143">
        <f t="shared" si="1"/>
        <v>93</v>
      </c>
      <c r="E25" s="143">
        <f t="shared" si="9"/>
        <v>365</v>
      </c>
      <c r="F25" s="138">
        <f t="shared" si="4"/>
        <v>0.25479452054794521</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11</v>
      </c>
      <c r="B26" s="158" t="s">
        <v>59</v>
      </c>
      <c r="C26" s="142">
        <v>31</v>
      </c>
      <c r="D26" s="143">
        <f t="shared" si="1"/>
        <v>62</v>
      </c>
      <c r="E26" s="143">
        <f t="shared" si="9"/>
        <v>365</v>
      </c>
      <c r="F26" s="138">
        <f t="shared" si="4"/>
        <v>0.16986301369863013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12</v>
      </c>
      <c r="B27" s="158" t="s">
        <v>60</v>
      </c>
      <c r="C27" s="142">
        <v>30</v>
      </c>
      <c r="D27" s="143">
        <f t="shared" si="1"/>
        <v>32</v>
      </c>
      <c r="E27" s="143">
        <f t="shared" si="9"/>
        <v>365</v>
      </c>
      <c r="F27" s="138">
        <f t="shared" si="4"/>
        <v>8.7671232876712329E-2</v>
      </c>
      <c r="G27" s="160">
        <v>0</v>
      </c>
      <c r="H27" s="159">
        <f t="shared" si="2"/>
        <v>0</v>
      </c>
      <c r="I27" s="159">
        <f t="shared" si="12"/>
        <v>0</v>
      </c>
      <c r="J27" s="161"/>
      <c r="K27" s="165" t="e">
        <f t="shared" si="5"/>
        <v>#DIV/0!</v>
      </c>
      <c r="L27" s="163" t="e">
        <f t="shared" si="10"/>
        <v>#DIV/0!</v>
      </c>
      <c r="M27" s="164" t="e">
        <f t="shared" si="6"/>
        <v>#DIV/0!</v>
      </c>
      <c r="N27" s="164" t="e">
        <f t="shared" si="7"/>
        <v>#DIV/0!</v>
      </c>
      <c r="O27" s="164" t="e">
        <f t="shared" si="8"/>
        <v>#DIV/0!</v>
      </c>
      <c r="P27" s="164" t="e">
        <f t="shared" si="11"/>
        <v>#DIV/0!</v>
      </c>
    </row>
    <row r="28" spans="1:16" ht="15.6">
      <c r="A28" s="150">
        <f t="shared" si="0"/>
        <v>13</v>
      </c>
      <c r="B28" s="158" t="s">
        <v>129</v>
      </c>
      <c r="C28" s="142">
        <v>31</v>
      </c>
      <c r="D28" s="143">
        <v>1</v>
      </c>
      <c r="E28" s="143">
        <f t="shared" si="9"/>
        <v>365</v>
      </c>
      <c r="F28" s="138">
        <f t="shared" si="4"/>
        <v>2.7397260273972603E-3</v>
      </c>
      <c r="G28" s="160">
        <v>0</v>
      </c>
      <c r="H28" s="159">
        <f t="shared" si="2"/>
        <v>0</v>
      </c>
      <c r="I28" s="159">
        <f t="shared" si="12"/>
        <v>0</v>
      </c>
      <c r="J28" s="161"/>
      <c r="K28" s="165" t="e">
        <f t="shared" si="5"/>
        <v>#DIV/0!</v>
      </c>
      <c r="L28" s="163" t="e">
        <f t="shared" si="10"/>
        <v>#DIV/0!</v>
      </c>
      <c r="M28" s="164" t="e">
        <f t="shared" si="6"/>
        <v>#DIV/0!</v>
      </c>
      <c r="N28" s="164" t="e">
        <f t="shared" si="7"/>
        <v>#DIV/0!</v>
      </c>
      <c r="O28" s="164" t="e">
        <f t="shared" si="8"/>
        <v>#DIV/0!</v>
      </c>
      <c r="P28" s="164" t="e">
        <f t="shared" si="11"/>
        <v>#DIV/0!</v>
      </c>
    </row>
    <row r="29" spans="1:16" ht="15.6">
      <c r="A29" s="150">
        <f t="shared" si="0"/>
        <v>14</v>
      </c>
      <c r="B29" s="166" t="s">
        <v>9</v>
      </c>
      <c r="C29" s="167">
        <f>SUM(C17:C28)</f>
        <v>365</v>
      </c>
      <c r="D29" s="166"/>
      <c r="E29" s="166"/>
      <c r="F29" s="168"/>
      <c r="G29" s="169">
        <f>SUM(G17:G28)</f>
        <v>0</v>
      </c>
      <c r="H29" s="169">
        <f>SUM(H17:H28)</f>
        <v>0</v>
      </c>
      <c r="I29" s="170"/>
      <c r="J29" s="161"/>
      <c r="K29" s="169" t="e">
        <f>SUM(K17:K28)</f>
        <v>#DIV/0!</v>
      </c>
      <c r="L29" s="169" t="e">
        <f t="shared" ref="L29:O29" si="13">SUM(L17:L28)</f>
        <v>#DIV/0!</v>
      </c>
      <c r="M29" s="171" t="e">
        <f t="shared" si="13"/>
        <v>#DIV/0!</v>
      </c>
      <c r="N29" s="171" t="e">
        <f t="shared" si="13"/>
        <v>#DIV/0!</v>
      </c>
      <c r="O29" s="171" t="e">
        <f t="shared" si="13"/>
        <v>#DIV/0!</v>
      </c>
      <c r="P29" s="172"/>
    </row>
    <row r="30" spans="1:16" ht="15.6">
      <c r="A30" s="150"/>
      <c r="B30" s="173"/>
      <c r="C30" s="173"/>
      <c r="D30" s="173"/>
      <c r="E30" s="173"/>
      <c r="F30" s="174"/>
      <c r="G30" s="150"/>
      <c r="H30" s="175"/>
      <c r="I30" s="174"/>
      <c r="J30" s="174"/>
      <c r="K30" s="150"/>
      <c r="L30" s="150"/>
      <c r="M30" s="150"/>
      <c r="N30" s="150"/>
      <c r="O30" s="150"/>
      <c r="P30" s="150"/>
    </row>
    <row r="31" spans="1:16" ht="15.6">
      <c r="A31" s="70"/>
      <c r="B31" s="70"/>
      <c r="C31" s="70"/>
      <c r="D31" s="70"/>
      <c r="E31" s="70"/>
      <c r="F31" s="70"/>
      <c r="G31" s="70"/>
      <c r="H31" s="70"/>
      <c r="I31" s="70"/>
      <c r="J31" s="70"/>
      <c r="K31" s="70"/>
      <c r="L31" s="70"/>
      <c r="M31" s="70"/>
      <c r="N31" s="70"/>
      <c r="O31" s="70"/>
      <c r="P31" s="70"/>
    </row>
    <row r="32" spans="1:16" ht="15.6">
      <c r="A32" s="70"/>
      <c r="B32" s="70"/>
      <c r="C32" s="70"/>
      <c r="D32" s="70"/>
      <c r="E32" s="70"/>
      <c r="F32" s="81"/>
      <c r="G32" s="70"/>
      <c r="H32" s="70"/>
      <c r="I32" s="81"/>
      <c r="J32" s="70"/>
      <c r="K32" s="70"/>
      <c r="L32" s="70"/>
      <c r="M32" s="70"/>
      <c r="N32" s="81"/>
      <c r="O32" s="70"/>
      <c r="P32" s="70"/>
    </row>
    <row r="33" spans="1:16" ht="48.75" customHeight="1">
      <c r="A33" s="70"/>
      <c r="B33" s="70"/>
      <c r="C33" s="183" t="s">
        <v>585</v>
      </c>
      <c r="D33" s="176"/>
      <c r="E33" s="176" t="s">
        <v>206</v>
      </c>
      <c r="F33" s="183" t="s">
        <v>446</v>
      </c>
      <c r="G33" s="183" t="s">
        <v>533</v>
      </c>
      <c r="H33" s="134" t="s">
        <v>210</v>
      </c>
      <c r="I33" s="183" t="s">
        <v>448</v>
      </c>
      <c r="J33" s="70"/>
      <c r="K33" s="183" t="s">
        <v>534</v>
      </c>
      <c r="L33" s="70"/>
      <c r="M33" s="183" t="s">
        <v>535</v>
      </c>
      <c r="N33" s="177"/>
      <c r="O33" s="81"/>
      <c r="P33" s="273"/>
    </row>
    <row r="34" spans="1:16" ht="15.6">
      <c r="A34" s="70"/>
      <c r="B34" s="70" t="s">
        <v>222</v>
      </c>
      <c r="C34" s="70"/>
      <c r="D34" s="70"/>
      <c r="E34" s="70"/>
      <c r="F34" s="70"/>
      <c r="G34" s="70"/>
      <c r="H34" s="70"/>
      <c r="I34" s="70"/>
      <c r="J34" s="70"/>
      <c r="K34" s="70"/>
      <c r="L34" s="70"/>
      <c r="M34" s="70"/>
      <c r="N34" s="70"/>
    </row>
    <row r="35" spans="1:16" ht="15.6">
      <c r="A35" s="70">
        <f>+A29+1</f>
        <v>15</v>
      </c>
      <c r="B35" s="70" t="s">
        <v>125</v>
      </c>
      <c r="C35" s="178">
        <v>0</v>
      </c>
      <c r="D35" s="179"/>
      <c r="E35" s="178">
        <v>0</v>
      </c>
      <c r="F35" s="185" t="e">
        <f>+'Appendix A'!$G$20</f>
        <v>#DIV/0!</v>
      </c>
      <c r="G35" s="179" t="e">
        <f t="shared" ref="G35:G46" si="14">+E35*F35</f>
        <v>#DIV/0!</v>
      </c>
      <c r="H35" s="178">
        <v>0</v>
      </c>
      <c r="I35" s="185" t="e">
        <f>+'Appendix A'!$D$162</f>
        <v>#DIV/0!</v>
      </c>
      <c r="J35" s="70"/>
      <c r="K35" s="179" t="e">
        <f>+H35*I35</f>
        <v>#DIV/0!</v>
      </c>
      <c r="L35" s="179"/>
      <c r="M35" s="179" t="e">
        <f t="shared" ref="M35:M46" si="15">+C35+G35+K35</f>
        <v>#DIV/0!</v>
      </c>
      <c r="N35" s="181"/>
      <c r="O35" s="273"/>
      <c r="P35" s="273"/>
    </row>
    <row r="36" spans="1:16" ht="15.6">
      <c r="A36" s="70">
        <f>+A35+1</f>
        <v>16</v>
      </c>
      <c r="B36" s="70" t="s">
        <v>52</v>
      </c>
      <c r="C36" s="178">
        <v>0</v>
      </c>
      <c r="D36" s="179"/>
      <c r="E36" s="178">
        <v>0</v>
      </c>
      <c r="F36" s="185" t="e">
        <f>+'Appendix A'!$G$20</f>
        <v>#DIV/0!</v>
      </c>
      <c r="G36" s="179" t="e">
        <f t="shared" si="14"/>
        <v>#DIV/0!</v>
      </c>
      <c r="H36" s="178">
        <v>0</v>
      </c>
      <c r="I36" s="185" t="e">
        <f>+'Appendix A'!$D$162</f>
        <v>#DIV/0!</v>
      </c>
      <c r="J36" s="70"/>
      <c r="K36" s="179" t="e">
        <f t="shared" ref="K36:K46" si="16">+H36*I36</f>
        <v>#DIV/0!</v>
      </c>
      <c r="L36" s="179"/>
      <c r="M36" s="179" t="e">
        <f t="shared" si="15"/>
        <v>#DIV/0!</v>
      </c>
      <c r="N36" s="181"/>
      <c r="O36" s="179"/>
    </row>
    <row r="37" spans="1:16" ht="15.6">
      <c r="A37" s="70">
        <f t="shared" ref="A37:A46" si="17">+A36+1</f>
        <v>17</v>
      </c>
      <c r="B37" s="70" t="s">
        <v>126</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18</v>
      </c>
      <c r="B38" s="70" t="s">
        <v>54</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19</v>
      </c>
      <c r="B39" s="70" t="s">
        <v>51</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20</v>
      </c>
      <c r="B40" s="70" t="s">
        <v>55</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21</v>
      </c>
      <c r="B41" s="70" t="s">
        <v>56</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22</v>
      </c>
      <c r="B42" s="70" t="s">
        <v>128</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23</v>
      </c>
      <c r="B43" s="70" t="s">
        <v>58</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24</v>
      </c>
      <c r="B44" s="70" t="s">
        <v>59</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f t="shared" si="17"/>
        <v>25</v>
      </c>
      <c r="B45" s="70" t="s">
        <v>60</v>
      </c>
      <c r="C45" s="178">
        <v>0</v>
      </c>
      <c r="D45" s="179"/>
      <c r="E45" s="178">
        <v>0</v>
      </c>
      <c r="F45" s="185" t="e">
        <f>+'Appendix A'!$G$20</f>
        <v>#DIV/0!</v>
      </c>
      <c r="G45" s="179" t="e">
        <f t="shared" si="14"/>
        <v>#DIV/0!</v>
      </c>
      <c r="H45" s="178">
        <v>0</v>
      </c>
      <c r="I45" s="185" t="e">
        <f>+'Appendix A'!$D$162</f>
        <v>#DIV/0!</v>
      </c>
      <c r="J45" s="70"/>
      <c r="K45" s="179" t="e">
        <f t="shared" si="16"/>
        <v>#DIV/0!</v>
      </c>
      <c r="L45" s="179"/>
      <c r="M45" s="179" t="e">
        <f t="shared" si="15"/>
        <v>#DIV/0!</v>
      </c>
      <c r="N45" s="181"/>
      <c r="O45" s="179"/>
    </row>
    <row r="46" spans="1:16" ht="15.6">
      <c r="A46" s="70">
        <f t="shared" si="17"/>
        <v>26</v>
      </c>
      <c r="B46" s="70" t="s">
        <v>129</v>
      </c>
      <c r="C46" s="178">
        <v>0</v>
      </c>
      <c r="D46" s="179"/>
      <c r="E46" s="178">
        <v>0</v>
      </c>
      <c r="F46" s="185" t="e">
        <f>+'Appendix A'!$G$20</f>
        <v>#DIV/0!</v>
      </c>
      <c r="G46" s="179" t="e">
        <f t="shared" si="14"/>
        <v>#DIV/0!</v>
      </c>
      <c r="H46" s="178">
        <v>0</v>
      </c>
      <c r="I46" s="185" t="e">
        <f>+'Appendix A'!$D$162</f>
        <v>#DIV/0!</v>
      </c>
      <c r="J46" s="70"/>
      <c r="K46" s="179" t="e">
        <f t="shared" si="16"/>
        <v>#DIV/0!</v>
      </c>
      <c r="L46" s="179"/>
      <c r="M46" s="179" t="e">
        <f t="shared" si="15"/>
        <v>#DIV/0!</v>
      </c>
      <c r="N46" s="181"/>
      <c r="O46" s="179"/>
    </row>
    <row r="47" spans="1:16" ht="15.6">
      <c r="A47" s="70"/>
      <c r="B47" s="70"/>
      <c r="C47" s="70"/>
      <c r="D47" s="70"/>
      <c r="E47" s="70"/>
      <c r="F47" s="70"/>
      <c r="G47" s="70"/>
      <c r="H47" s="70"/>
      <c r="I47" s="70"/>
      <c r="J47" s="70"/>
      <c r="K47" s="70"/>
      <c r="L47" s="70"/>
      <c r="M47" s="70"/>
      <c r="N47" s="70"/>
      <c r="O47" s="70"/>
      <c r="P47" s="70"/>
    </row>
    <row r="48" spans="1:16" ht="15.6">
      <c r="A48" s="70"/>
      <c r="B48" s="70"/>
      <c r="C48" s="70"/>
      <c r="D48" s="70"/>
      <c r="E48" s="70"/>
      <c r="F48" s="70"/>
      <c r="G48" s="70"/>
      <c r="H48" s="70"/>
      <c r="I48" s="70"/>
      <c r="J48" s="70"/>
      <c r="K48" s="70"/>
      <c r="L48" s="70"/>
      <c r="M48" s="70"/>
      <c r="N48" s="70"/>
      <c r="O48" s="70"/>
      <c r="P48" s="70"/>
    </row>
    <row r="49" spans="1:16" ht="15.6">
      <c r="A49" s="70"/>
      <c r="B49" s="70" t="s">
        <v>215</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A51" s="70"/>
      <c r="B51" s="70" t="s">
        <v>225</v>
      </c>
      <c r="C51" s="70"/>
      <c r="D51" s="70"/>
      <c r="E51" s="70"/>
      <c r="F51" s="70"/>
      <c r="G51" s="70"/>
      <c r="H51" s="70"/>
      <c r="I51" s="70"/>
      <c r="J51" s="70"/>
      <c r="K51" s="70"/>
      <c r="L51" s="70"/>
      <c r="M51" s="70"/>
      <c r="N51" s="70"/>
      <c r="O51" s="70"/>
      <c r="P51" s="70"/>
    </row>
    <row r="52" spans="1:16" ht="15.6">
      <c r="A52" s="70"/>
      <c r="B52" s="70" t="s">
        <v>226</v>
      </c>
      <c r="C52" s="70"/>
      <c r="D52" s="70"/>
      <c r="E52" s="70"/>
      <c r="F52" s="70"/>
      <c r="G52" s="70"/>
      <c r="H52" s="70"/>
      <c r="I52" s="70"/>
      <c r="J52" s="70"/>
      <c r="K52" s="70"/>
      <c r="L52" s="70"/>
      <c r="M52" s="70"/>
      <c r="N52" s="70"/>
      <c r="O52" s="70"/>
      <c r="P52" s="70"/>
    </row>
    <row r="53" spans="1:16" ht="15.6">
      <c r="B53" s="70" t="s">
        <v>227</v>
      </c>
    </row>
  </sheetData>
  <mergeCells count="6">
    <mergeCell ref="B3:P3"/>
    <mergeCell ref="B4:P4"/>
    <mergeCell ref="B5:P5"/>
    <mergeCell ref="B12:F12"/>
    <mergeCell ref="G12:I12"/>
    <mergeCell ref="K12:P12"/>
  </mergeCells>
  <pageMargins left="0.7" right="0.7"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B3" sqref="B3:O3"/>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4"/>
    </row>
    <row r="3" spans="1:18" ht="17.399999999999999">
      <c r="B3" s="936" t="s">
        <v>64</v>
      </c>
      <c r="C3" s="936"/>
      <c r="D3" s="936"/>
      <c r="E3" s="936"/>
      <c r="F3" s="936"/>
      <c r="G3" s="936"/>
      <c r="H3" s="936"/>
      <c r="I3" s="936"/>
      <c r="J3" s="936"/>
      <c r="K3" s="936"/>
      <c r="L3" s="936"/>
      <c r="M3" s="936"/>
      <c r="N3" s="936"/>
      <c r="O3" s="936"/>
    </row>
    <row r="4" spans="1:18" ht="17.399999999999999">
      <c r="B4" s="935" t="s">
        <v>731</v>
      </c>
      <c r="C4" s="935"/>
      <c r="D4" s="935"/>
      <c r="E4" s="935"/>
      <c r="F4" s="935"/>
      <c r="G4" s="935"/>
      <c r="H4" s="935"/>
      <c r="I4" s="935"/>
      <c r="J4" s="935"/>
      <c r="K4" s="935"/>
      <c r="L4" s="935"/>
      <c r="M4" s="935"/>
      <c r="N4" s="935"/>
      <c r="O4" s="935"/>
    </row>
    <row r="5" spans="1:18" ht="17.399999999999999">
      <c r="B5" s="936" t="s">
        <v>255</v>
      </c>
      <c r="C5" s="936"/>
      <c r="D5" s="936"/>
      <c r="E5" s="936"/>
      <c r="F5" s="936"/>
      <c r="G5" s="936"/>
      <c r="H5" s="936"/>
      <c r="I5" s="936"/>
      <c r="J5" s="936"/>
      <c r="K5" s="936"/>
      <c r="L5" s="936"/>
      <c r="M5" s="936"/>
      <c r="N5" s="936"/>
      <c r="O5" s="936"/>
    </row>
    <row r="6" spans="1:18" ht="17.399999999999999">
      <c r="B6" s="938" t="str">
        <f>+'Appendix A'!K3</f>
        <v>Actual or Projected for the 12 Months Ended December ….</v>
      </c>
      <c r="C6" s="938"/>
      <c r="D6" s="938"/>
      <c r="E6" s="938"/>
      <c r="F6" s="938"/>
      <c r="G6" s="938"/>
      <c r="H6" s="938"/>
      <c r="I6" s="938"/>
      <c r="J6" s="938"/>
      <c r="K6" s="938"/>
      <c r="L6" s="938"/>
      <c r="M6" s="938"/>
      <c r="N6" s="938"/>
      <c r="O6" s="938"/>
    </row>
    <row r="8" spans="1:18" ht="21">
      <c r="A8" s="75" t="s">
        <v>216</v>
      </c>
      <c r="I8" s="204"/>
    </row>
    <row r="9" spans="1:18" ht="15.6">
      <c r="A9" s="130"/>
      <c r="B9" s="128" t="s">
        <v>69</v>
      </c>
      <c r="C9" s="128" t="s">
        <v>70</v>
      </c>
      <c r="D9" s="128" t="s">
        <v>71</v>
      </c>
      <c r="E9" s="128" t="s">
        <v>72</v>
      </c>
      <c r="F9" s="128" t="s">
        <v>73</v>
      </c>
      <c r="G9" s="128" t="s">
        <v>74</v>
      </c>
      <c r="H9" s="128" t="s">
        <v>75</v>
      </c>
      <c r="I9" s="128" t="s">
        <v>76</v>
      </c>
      <c r="J9" s="340" t="s">
        <v>93</v>
      </c>
      <c r="K9" s="340" t="s">
        <v>94</v>
      </c>
      <c r="L9" s="340" t="s">
        <v>98</v>
      </c>
      <c r="M9" s="340" t="s">
        <v>121</v>
      </c>
      <c r="N9" s="340" t="s">
        <v>195</v>
      </c>
      <c r="O9" s="340" t="s">
        <v>196</v>
      </c>
    </row>
    <row r="10" spans="1:18" ht="120.6">
      <c r="A10" s="176" t="s">
        <v>6</v>
      </c>
      <c r="B10" s="176" t="s">
        <v>231</v>
      </c>
      <c r="C10" s="183" t="s">
        <v>232</v>
      </c>
      <c r="D10" s="183" t="s">
        <v>348</v>
      </c>
      <c r="E10" s="231" t="s">
        <v>409</v>
      </c>
      <c r="F10" s="183" t="s">
        <v>233</v>
      </c>
      <c r="G10" s="183" t="s">
        <v>234</v>
      </c>
      <c r="H10" s="183" t="s">
        <v>554</v>
      </c>
      <c r="I10" s="183" t="s">
        <v>408</v>
      </c>
      <c r="J10" s="183" t="s">
        <v>235</v>
      </c>
      <c r="K10" s="231" t="s">
        <v>257</v>
      </c>
      <c r="L10" s="231" t="s">
        <v>256</v>
      </c>
      <c r="M10" s="231" t="s">
        <v>257</v>
      </c>
      <c r="N10" s="231" t="s">
        <v>256</v>
      </c>
      <c r="O10" s="231"/>
      <c r="R10" t="s">
        <v>506</v>
      </c>
    </row>
    <row r="11" spans="1:18" ht="30.6">
      <c r="A11" s="176"/>
      <c r="B11" s="176"/>
      <c r="C11" s="184"/>
      <c r="D11" s="184" t="str">
        <f>"Column "&amp;C9&amp;" * Line "&amp;A76&amp;""</f>
        <v>Column (b) * Line 43</v>
      </c>
      <c r="E11" s="184" t="str">
        <f>"Column "&amp;C9&amp;" - Column "&amp;D9&amp;""</f>
        <v>Column (b) - Column (c)</v>
      </c>
      <c r="F11" s="184"/>
      <c r="G11" s="184" t="str">
        <f>"Column "&amp;E9&amp;" + Column "&amp;F9&amp;""</f>
        <v>Column (d) + Column (e)</v>
      </c>
      <c r="H11" s="184"/>
      <c r="I11" s="184" t="str">
        <f>"Column "&amp;G9&amp;" * Column "&amp;H9&amp;""</f>
        <v>Column (f) * Column (g)</v>
      </c>
      <c r="J11" s="184"/>
      <c r="K11" s="184"/>
      <c r="L11" s="184" t="str">
        <f>"Column "&amp;I9&amp;" - Column "&amp;K9&amp;""</f>
        <v>Column (h) - Column (j)</v>
      </c>
      <c r="M11" s="184"/>
      <c r="N11" s="184" t="str">
        <f>"Column "&amp;L9&amp;" - Column "&amp;M9&amp;""</f>
        <v>Column (k) - Column (l)</v>
      </c>
      <c r="O11" s="184"/>
    </row>
    <row r="12" spans="1:18" ht="31.2">
      <c r="A12" s="70"/>
      <c r="B12" s="126" t="s">
        <v>236</v>
      </c>
      <c r="C12" s="82"/>
      <c r="D12" s="82"/>
      <c r="E12" s="184"/>
      <c r="F12" s="184"/>
      <c r="G12" s="184"/>
      <c r="H12" s="184"/>
      <c r="I12" s="184"/>
      <c r="J12" s="184"/>
      <c r="K12" s="184"/>
      <c r="L12" s="184"/>
      <c r="M12" s="184"/>
      <c r="N12" s="184"/>
      <c r="O12" s="184"/>
    </row>
    <row r="13" spans="1:18" ht="15.6">
      <c r="A13" s="70"/>
      <c r="B13" s="70" t="s">
        <v>237</v>
      </c>
      <c r="C13" s="70"/>
      <c r="D13" s="70"/>
      <c r="E13" s="184"/>
      <c r="F13" s="184"/>
      <c r="G13" s="184"/>
      <c r="H13" s="184"/>
      <c r="I13" s="184"/>
      <c r="J13" s="184"/>
      <c r="K13" s="184"/>
      <c r="L13" s="184"/>
      <c r="M13" s="184"/>
      <c r="N13" s="184"/>
      <c r="O13" s="184"/>
    </row>
    <row r="14" spans="1:18" ht="15.6">
      <c r="A14" s="70">
        <v>1</v>
      </c>
      <c r="B14" s="308"/>
      <c r="C14" s="206">
        <v>0</v>
      </c>
      <c r="D14" s="207">
        <f>+C14*$J$76</f>
        <v>0</v>
      </c>
      <c r="E14" s="207">
        <f>+C14-D14</f>
        <v>0</v>
      </c>
      <c r="F14" s="206">
        <v>0</v>
      </c>
      <c r="G14" s="207">
        <f>+E14-F14</f>
        <v>0</v>
      </c>
      <c r="H14" s="208">
        <v>0</v>
      </c>
      <c r="I14" s="207">
        <f>+G14*H14</f>
        <v>0</v>
      </c>
      <c r="J14" s="237"/>
      <c r="K14" s="206">
        <v>0</v>
      </c>
      <c r="L14" s="207">
        <f>+I14-K14</f>
        <v>0</v>
      </c>
      <c r="M14" s="206">
        <v>0</v>
      </c>
      <c r="N14" s="207">
        <f>+L14-M14</f>
        <v>0</v>
      </c>
      <c r="O14" s="206"/>
    </row>
    <row r="15" spans="1:18" ht="15.6">
      <c r="A15" s="70">
        <f>+A14+1</f>
        <v>2</v>
      </c>
      <c r="B15" s="308"/>
      <c r="C15" s="209">
        <v>0</v>
      </c>
      <c r="D15" s="207">
        <f>+C15*$J$76</f>
        <v>0</v>
      </c>
      <c r="E15" s="207">
        <f t="shared" ref="E15:E18" si="0">+C15-D15</f>
        <v>0</v>
      </c>
      <c r="F15" s="209">
        <v>0</v>
      </c>
      <c r="G15" s="207">
        <f t="shared" ref="G15:G18" si="1">+E15-F15</f>
        <v>0</v>
      </c>
      <c r="H15" s="208">
        <v>0</v>
      </c>
      <c r="I15" s="207">
        <f t="shared" ref="I15:I18" si="2">+G15*H15</f>
        <v>0</v>
      </c>
      <c r="J15" s="235"/>
      <c r="K15" s="209">
        <v>0</v>
      </c>
      <c r="L15" s="179">
        <f t="shared" ref="L15:L18" si="3">+I15-K15</f>
        <v>0</v>
      </c>
      <c r="M15" s="206">
        <v>0</v>
      </c>
      <c r="N15" s="179">
        <f t="shared" ref="N15:N18" si="4">+L15-M15</f>
        <v>0</v>
      </c>
      <c r="O15" s="206"/>
    </row>
    <row r="16" spans="1:18" ht="15.6">
      <c r="A16" s="70">
        <f t="shared" ref="A16:A18" si="5">+A15+1</f>
        <v>3</v>
      </c>
      <c r="B16" s="308"/>
      <c r="C16" s="209">
        <v>0</v>
      </c>
      <c r="D16" s="207">
        <f>+C16*$J$76</f>
        <v>0</v>
      </c>
      <c r="E16" s="207">
        <f t="shared" si="0"/>
        <v>0</v>
      </c>
      <c r="F16" s="209">
        <v>0</v>
      </c>
      <c r="G16" s="207">
        <f t="shared" si="1"/>
        <v>0</v>
      </c>
      <c r="H16" s="208">
        <v>0</v>
      </c>
      <c r="I16" s="207">
        <f t="shared" si="2"/>
        <v>0</v>
      </c>
      <c r="J16" s="237"/>
      <c r="K16" s="209">
        <v>0</v>
      </c>
      <c r="L16" s="179">
        <f t="shared" si="3"/>
        <v>0</v>
      </c>
      <c r="M16" s="206">
        <v>0</v>
      </c>
      <c r="N16" s="179">
        <f t="shared" si="4"/>
        <v>0</v>
      </c>
      <c r="O16" s="206"/>
    </row>
    <row r="17" spans="1:15" ht="15.6">
      <c r="A17" s="70">
        <f t="shared" si="5"/>
        <v>4</v>
      </c>
      <c r="B17" s="308"/>
      <c r="C17" s="209">
        <v>0</v>
      </c>
      <c r="D17" s="207">
        <f>+C17*$J$76</f>
        <v>0</v>
      </c>
      <c r="E17" s="207">
        <f t="shared" si="0"/>
        <v>0</v>
      </c>
      <c r="F17" s="209">
        <v>0</v>
      </c>
      <c r="G17" s="207">
        <f t="shared" si="1"/>
        <v>0</v>
      </c>
      <c r="H17" s="208">
        <v>0</v>
      </c>
      <c r="I17" s="207">
        <f t="shared" si="2"/>
        <v>0</v>
      </c>
      <c r="J17" s="235"/>
      <c r="K17" s="209">
        <v>0</v>
      </c>
      <c r="L17" s="179">
        <f t="shared" si="3"/>
        <v>0</v>
      </c>
      <c r="M17" s="206">
        <v>0</v>
      </c>
      <c r="N17" s="179">
        <f t="shared" si="4"/>
        <v>0</v>
      </c>
      <c r="O17" s="206"/>
    </row>
    <row r="18" spans="1:15" ht="15.6">
      <c r="A18" s="70">
        <f t="shared" si="5"/>
        <v>5</v>
      </c>
      <c r="B18" s="308"/>
      <c r="C18" s="212">
        <v>0</v>
      </c>
      <c r="D18" s="213">
        <f>+C18*$J$76</f>
        <v>0</v>
      </c>
      <c r="E18" s="213">
        <f t="shared" si="0"/>
        <v>0</v>
      </c>
      <c r="F18" s="212">
        <v>0</v>
      </c>
      <c r="G18" s="213">
        <f t="shared" si="1"/>
        <v>0</v>
      </c>
      <c r="H18" s="208">
        <v>0</v>
      </c>
      <c r="I18" s="213">
        <f t="shared" si="2"/>
        <v>0</v>
      </c>
      <c r="J18" s="237"/>
      <c r="K18" s="212">
        <v>0</v>
      </c>
      <c r="L18" s="215">
        <f t="shared" si="3"/>
        <v>0</v>
      </c>
      <c r="M18" s="224">
        <v>0</v>
      </c>
      <c r="N18" s="215">
        <f t="shared" si="4"/>
        <v>0</v>
      </c>
      <c r="O18" s="206"/>
    </row>
    <row r="19" spans="1:15" ht="15.6">
      <c r="A19" s="70">
        <f>+A18+1</f>
        <v>6</v>
      </c>
      <c r="B19" s="216" t="s">
        <v>238</v>
      </c>
      <c r="C19" s="217">
        <f>+SUM(C14:C18)</f>
        <v>0</v>
      </c>
      <c r="D19" s="217">
        <f>+SUM(D14:D18)</f>
        <v>0</v>
      </c>
      <c r="E19" s="217">
        <f>+SUM(E14:E18)</f>
        <v>0</v>
      </c>
      <c r="F19" s="217">
        <f>+SUM(F14:F18)</f>
        <v>0</v>
      </c>
      <c r="G19" s="217">
        <f>+SUM(G14:G18)</f>
        <v>0</v>
      </c>
      <c r="H19" s="218"/>
      <c r="I19" s="217">
        <f>+SUM(I14:I18)</f>
        <v>0</v>
      </c>
      <c r="J19" s="217"/>
      <c r="K19" s="217">
        <f>+SUM(K14:K18)</f>
        <v>0</v>
      </c>
      <c r="L19" s="217">
        <f>+SUM(L14:L18)</f>
        <v>0</v>
      </c>
      <c r="M19" s="217">
        <f>+SUM(M14:M18)</f>
        <v>0</v>
      </c>
      <c r="N19" s="217">
        <f>+SUM(N14:N18)</f>
        <v>0</v>
      </c>
      <c r="O19" s="209"/>
    </row>
    <row r="20" spans="1:15" ht="16.8">
      <c r="A20" s="70"/>
      <c r="B20" s="219"/>
      <c r="C20" s="220"/>
      <c r="D20" s="220"/>
      <c r="E20" s="220"/>
      <c r="F20" s="220"/>
      <c r="G20" s="220"/>
      <c r="H20" s="218"/>
      <c r="I20" s="221"/>
      <c r="J20" s="221"/>
      <c r="K20" s="221"/>
      <c r="L20" s="221"/>
      <c r="M20" s="221"/>
      <c r="N20" s="221"/>
      <c r="O20" s="214"/>
    </row>
    <row r="21" spans="1:15" ht="24.75" customHeight="1">
      <c r="A21" s="70"/>
      <c r="B21" s="216" t="s">
        <v>239</v>
      </c>
      <c r="C21" s="220"/>
      <c r="D21" s="220"/>
      <c r="E21" s="220"/>
      <c r="F21" s="220"/>
      <c r="G21" s="220"/>
      <c r="H21" s="218"/>
      <c r="I21" s="221"/>
      <c r="J21" s="221"/>
      <c r="K21" s="221"/>
      <c r="L21" s="221"/>
      <c r="M21" s="221"/>
      <c r="N21" s="221"/>
      <c r="O21" s="214"/>
    </row>
    <row r="22" spans="1:15" ht="15.6">
      <c r="A22" s="70">
        <f>+A19+1</f>
        <v>7</v>
      </c>
      <c r="B22" s="70" t="str">
        <f>+B48</f>
        <v>Depreciation - Liberalized Depreciation</v>
      </c>
      <c r="C22" s="209">
        <v>0</v>
      </c>
      <c r="D22" s="207">
        <v>0</v>
      </c>
      <c r="E22" s="207">
        <f>+C22-D22</f>
        <v>0</v>
      </c>
      <c r="F22" s="209">
        <v>0</v>
      </c>
      <c r="G22" s="207">
        <f>+E22+F22</f>
        <v>0</v>
      </c>
      <c r="H22" s="208">
        <v>0</v>
      </c>
      <c r="I22" s="207">
        <f>+G22*H22</f>
        <v>0</v>
      </c>
      <c r="J22" s="235"/>
      <c r="K22" s="209">
        <v>0</v>
      </c>
      <c r="L22" s="179">
        <f>+I22-K22</f>
        <v>0</v>
      </c>
      <c r="M22" s="178">
        <v>0</v>
      </c>
      <c r="N22" s="179">
        <f>+L22-M22</f>
        <v>0</v>
      </c>
      <c r="O22" s="178"/>
    </row>
    <row r="23" spans="1:15" ht="15.6">
      <c r="A23" s="70">
        <f t="shared" ref="A23:A25" si="6">+A22+1</f>
        <v>8</v>
      </c>
      <c r="B23" s="236"/>
      <c r="C23" s="209">
        <v>0</v>
      </c>
      <c r="D23" s="207">
        <v>0</v>
      </c>
      <c r="E23" s="207">
        <f t="shared" ref="E23:E25" si="7">+C23-D23</f>
        <v>0</v>
      </c>
      <c r="F23" s="209">
        <v>0</v>
      </c>
      <c r="G23" s="207">
        <f t="shared" ref="G23:G24" si="8">+E23+F23</f>
        <v>0</v>
      </c>
      <c r="H23" s="208">
        <v>0</v>
      </c>
      <c r="I23" s="207">
        <f t="shared" ref="I23:I24" si="9">+G23*H23</f>
        <v>0</v>
      </c>
      <c r="J23" s="209"/>
      <c r="K23" s="209">
        <v>0</v>
      </c>
      <c r="L23" s="179">
        <f t="shared" ref="L23:L25" si="10">+I23-K23</f>
        <v>0</v>
      </c>
      <c r="M23" s="178">
        <v>0</v>
      </c>
      <c r="N23" s="179">
        <f t="shared" ref="N23:N24" si="11">+L23-M23</f>
        <v>0</v>
      </c>
      <c r="O23" s="178"/>
    </row>
    <row r="24" spans="1:15" ht="15.6">
      <c r="A24" s="70">
        <f t="shared" si="6"/>
        <v>9</v>
      </c>
      <c r="B24" s="236"/>
      <c r="C24" s="209">
        <v>0</v>
      </c>
      <c r="D24" s="207">
        <v>0</v>
      </c>
      <c r="E24" s="207">
        <f t="shared" si="7"/>
        <v>0</v>
      </c>
      <c r="F24" s="209">
        <v>0</v>
      </c>
      <c r="G24" s="207">
        <f t="shared" si="8"/>
        <v>0</v>
      </c>
      <c r="H24" s="208">
        <v>0</v>
      </c>
      <c r="I24" s="207">
        <f t="shared" si="9"/>
        <v>0</v>
      </c>
      <c r="J24" s="209"/>
      <c r="K24" s="209">
        <v>0</v>
      </c>
      <c r="L24" s="179">
        <f t="shared" si="10"/>
        <v>0</v>
      </c>
      <c r="M24" s="178">
        <v>0</v>
      </c>
      <c r="N24" s="179">
        <f t="shared" si="11"/>
        <v>0</v>
      </c>
      <c r="O24" s="178"/>
    </row>
    <row r="25" spans="1:15" ht="15.6">
      <c r="A25" s="70">
        <f t="shared" si="6"/>
        <v>10</v>
      </c>
      <c r="B25" s="236"/>
      <c r="C25" s="212">
        <v>0</v>
      </c>
      <c r="D25" s="213">
        <f>+C25*$J$76</f>
        <v>0</v>
      </c>
      <c r="E25" s="341">
        <f t="shared" si="7"/>
        <v>0</v>
      </c>
      <c r="F25" s="212">
        <v>0</v>
      </c>
      <c r="G25" s="213">
        <f>+E25-F25</f>
        <v>0</v>
      </c>
      <c r="H25" s="208">
        <v>0</v>
      </c>
      <c r="I25" s="214">
        <v>0</v>
      </c>
      <c r="J25" s="209"/>
      <c r="K25" s="212">
        <v>0</v>
      </c>
      <c r="L25" s="215">
        <f t="shared" si="10"/>
        <v>0</v>
      </c>
      <c r="M25" s="223">
        <v>0</v>
      </c>
      <c r="N25" s="215">
        <f>+K25-M25</f>
        <v>0</v>
      </c>
      <c r="O25" s="223"/>
    </row>
    <row r="26" spans="1:15" ht="15.6">
      <c r="A26" s="70">
        <f>+A25+1</f>
        <v>11</v>
      </c>
      <c r="B26" s="100" t="s">
        <v>240</v>
      </c>
      <c r="C26" s="217">
        <f>+SUM(C22:C25)</f>
        <v>0</v>
      </c>
      <c r="D26" s="217">
        <f t="shared" ref="D26:K26" si="12">+SUM(D22:D25)</f>
        <v>0</v>
      </c>
      <c r="E26" s="217">
        <f t="shared" si="12"/>
        <v>0</v>
      </c>
      <c r="F26" s="217">
        <f t="shared" si="12"/>
        <v>0</v>
      </c>
      <c r="G26" s="217">
        <f t="shared" si="12"/>
        <v>0</v>
      </c>
      <c r="H26" s="185"/>
      <c r="I26" s="217">
        <f t="shared" si="12"/>
        <v>0</v>
      </c>
      <c r="J26" s="217"/>
      <c r="K26" s="217">
        <f t="shared" si="12"/>
        <v>0</v>
      </c>
      <c r="L26" s="217">
        <f t="shared" ref="L26" si="13">+SUM(L22:L25)</f>
        <v>0</v>
      </c>
      <c r="M26" s="217">
        <f t="shared" ref="M26" si="14">+SUM(M22:M25)</f>
        <v>0</v>
      </c>
      <c r="N26" s="217">
        <f t="shared" ref="N26" si="15">+SUM(N22:N25)</f>
        <v>0</v>
      </c>
      <c r="O26" s="209"/>
    </row>
    <row r="27" spans="1:15" ht="15.6">
      <c r="A27" s="70"/>
      <c r="B27" s="100"/>
      <c r="C27" s="217"/>
      <c r="D27" s="217"/>
      <c r="E27" s="217"/>
      <c r="F27" s="217"/>
      <c r="G27" s="217"/>
      <c r="H27" s="185"/>
      <c r="I27" s="217"/>
      <c r="J27" s="217"/>
      <c r="K27" s="217"/>
      <c r="L27" s="179"/>
      <c r="M27" s="179"/>
      <c r="N27" s="179"/>
      <c r="O27" s="179"/>
    </row>
    <row r="28" spans="1:15" ht="15.6">
      <c r="A28" s="70"/>
      <c r="B28" s="100" t="s">
        <v>241</v>
      </c>
      <c r="C28" s="217"/>
      <c r="D28" s="217"/>
      <c r="E28" s="217"/>
      <c r="F28" s="217"/>
      <c r="G28" s="217"/>
      <c r="H28" s="185"/>
      <c r="I28" s="217"/>
      <c r="J28" s="217"/>
      <c r="K28" s="217"/>
      <c r="L28" s="179"/>
      <c r="M28" s="179"/>
      <c r="N28" s="179"/>
      <c r="O28" s="179"/>
    </row>
    <row r="29" spans="1:15" ht="15.6">
      <c r="A29" s="70">
        <f>+A26+1</f>
        <v>12</v>
      </c>
      <c r="B29" s="222"/>
      <c r="C29" s="211">
        <v>0</v>
      </c>
      <c r="D29" s="207">
        <f>+C29*$J$76</f>
        <v>0</v>
      </c>
      <c r="E29" s="207">
        <f t="shared" ref="E29:E33" si="16">+C29-D29</f>
        <v>0</v>
      </c>
      <c r="F29" s="209">
        <v>0</v>
      </c>
      <c r="G29" s="211">
        <f>+E29-F29</f>
        <v>0</v>
      </c>
      <c r="H29" s="208">
        <v>0</v>
      </c>
      <c r="I29" s="207">
        <f t="shared" ref="I29:I33" si="17">+G29*H29</f>
        <v>0</v>
      </c>
      <c r="J29" s="209"/>
      <c r="K29" s="217">
        <v>0</v>
      </c>
      <c r="L29" s="179">
        <f t="shared" ref="L29:L33" si="18">+I29-K29</f>
        <v>0</v>
      </c>
      <c r="M29" s="178">
        <v>0</v>
      </c>
      <c r="N29" s="179">
        <f t="shared" ref="N29:N33" si="19">+L29-M29</f>
        <v>0</v>
      </c>
      <c r="O29" s="178"/>
    </row>
    <row r="30" spans="1:15" ht="15.6">
      <c r="A30" s="70">
        <f>+A29+1</f>
        <v>13</v>
      </c>
      <c r="B30" s="222"/>
      <c r="C30" s="211">
        <v>0</v>
      </c>
      <c r="D30" s="207">
        <v>0</v>
      </c>
      <c r="E30" s="207">
        <f t="shared" si="16"/>
        <v>0</v>
      </c>
      <c r="F30" s="209">
        <v>0</v>
      </c>
      <c r="G30" s="211">
        <f t="shared" ref="G30:G33" si="20">+E30-F30</f>
        <v>0</v>
      </c>
      <c r="H30" s="208">
        <v>0</v>
      </c>
      <c r="I30" s="207">
        <f t="shared" si="17"/>
        <v>0</v>
      </c>
      <c r="J30" s="209"/>
      <c r="K30" s="217">
        <v>0</v>
      </c>
      <c r="L30" s="179">
        <f t="shared" si="18"/>
        <v>0</v>
      </c>
      <c r="M30" s="178">
        <v>0</v>
      </c>
      <c r="N30" s="179">
        <f t="shared" si="19"/>
        <v>0</v>
      </c>
      <c r="O30" s="178"/>
    </row>
    <row r="31" spans="1:15" ht="15.6">
      <c r="A31" s="70">
        <f t="shared" ref="A31:A33" si="21">+A30+1</f>
        <v>14</v>
      </c>
      <c r="B31" s="222"/>
      <c r="C31" s="211">
        <v>0</v>
      </c>
      <c r="D31" s="207">
        <v>0</v>
      </c>
      <c r="E31" s="207">
        <f t="shared" si="16"/>
        <v>0</v>
      </c>
      <c r="F31" s="209">
        <v>0</v>
      </c>
      <c r="G31" s="211">
        <f t="shared" si="20"/>
        <v>0</v>
      </c>
      <c r="H31" s="208">
        <v>0</v>
      </c>
      <c r="I31" s="207">
        <f t="shared" si="17"/>
        <v>0</v>
      </c>
      <c r="J31" s="209"/>
      <c r="K31" s="217">
        <v>0</v>
      </c>
      <c r="L31" s="179">
        <f t="shared" si="18"/>
        <v>0</v>
      </c>
      <c r="M31" s="178">
        <v>0</v>
      </c>
      <c r="N31" s="179">
        <f t="shared" si="19"/>
        <v>0</v>
      </c>
      <c r="O31" s="178"/>
    </row>
    <row r="32" spans="1:15" ht="15.6">
      <c r="A32" s="70">
        <f t="shared" si="21"/>
        <v>15</v>
      </c>
      <c r="B32" s="222"/>
      <c r="C32" s="211">
        <v>0</v>
      </c>
      <c r="D32" s="207">
        <v>0</v>
      </c>
      <c r="E32" s="207">
        <f t="shared" si="16"/>
        <v>0</v>
      </c>
      <c r="F32" s="209">
        <v>0</v>
      </c>
      <c r="G32" s="211">
        <f t="shared" si="20"/>
        <v>0</v>
      </c>
      <c r="H32" s="208">
        <v>0</v>
      </c>
      <c r="I32" s="207">
        <f t="shared" si="17"/>
        <v>0</v>
      </c>
      <c r="J32" s="209"/>
      <c r="K32" s="217">
        <v>0</v>
      </c>
      <c r="L32" s="179">
        <f t="shared" si="18"/>
        <v>0</v>
      </c>
      <c r="M32" s="178">
        <v>0</v>
      </c>
      <c r="N32" s="179">
        <f t="shared" si="19"/>
        <v>0</v>
      </c>
      <c r="O32" s="178"/>
    </row>
    <row r="33" spans="1:15" ht="15.6">
      <c r="A33" s="70">
        <f t="shared" si="21"/>
        <v>16</v>
      </c>
      <c r="B33" s="222"/>
      <c r="C33" s="342">
        <v>0</v>
      </c>
      <c r="D33" s="207">
        <v>0</v>
      </c>
      <c r="E33" s="207">
        <f t="shared" si="16"/>
        <v>0</v>
      </c>
      <c r="F33" s="209">
        <v>0</v>
      </c>
      <c r="G33" s="211">
        <f t="shared" si="20"/>
        <v>0</v>
      </c>
      <c r="H33" s="208">
        <v>0</v>
      </c>
      <c r="I33" s="213">
        <f t="shared" si="17"/>
        <v>0</v>
      </c>
      <c r="J33" s="209"/>
      <c r="K33" s="221">
        <v>0</v>
      </c>
      <c r="L33" s="215">
        <f t="shared" si="18"/>
        <v>0</v>
      </c>
      <c r="M33" s="223">
        <v>0</v>
      </c>
      <c r="N33" s="215">
        <f t="shared" si="19"/>
        <v>0</v>
      </c>
      <c r="O33" s="178"/>
    </row>
    <row r="34" spans="1:15" ht="15.6">
      <c r="A34" s="70">
        <f>+A33+1</f>
        <v>17</v>
      </c>
      <c r="B34" s="100" t="s">
        <v>242</v>
      </c>
      <c r="C34" s="217">
        <f>+SUM(C29:C33)</f>
        <v>0</v>
      </c>
      <c r="D34" s="217">
        <f>+SUM(D29:D33)</f>
        <v>0</v>
      </c>
      <c r="E34" s="217">
        <f>+SUM(E29:E33)</f>
        <v>0</v>
      </c>
      <c r="F34" s="217">
        <f>+SUM(F29:F33)</f>
        <v>0</v>
      </c>
      <c r="G34" s="217">
        <f>+SUM(G29:G33)</f>
        <v>0</v>
      </c>
      <c r="H34" s="218"/>
      <c r="I34" s="217">
        <f>+SUM(I29:I33)</f>
        <v>0</v>
      </c>
      <c r="J34" s="217"/>
      <c r="K34" s="217">
        <f>+SUM(K29:K33)</f>
        <v>0</v>
      </c>
      <c r="L34" s="217">
        <f>+SUM(L29:L33)</f>
        <v>0</v>
      </c>
      <c r="M34" s="217">
        <f>+SUM(M29:M33)</f>
        <v>0</v>
      </c>
      <c r="N34" s="217">
        <f>+SUM(N29:N33)</f>
        <v>0</v>
      </c>
      <c r="O34" s="209"/>
    </row>
    <row r="35" spans="1:15" ht="15.6">
      <c r="A35" s="70"/>
      <c r="B35" s="100"/>
      <c r="C35" s="100"/>
      <c r="D35" s="100"/>
      <c r="E35" s="217"/>
      <c r="F35" s="217"/>
      <c r="G35" s="217"/>
      <c r="H35" s="218"/>
      <c r="I35" s="217"/>
      <c r="J35" s="217"/>
      <c r="K35" s="217"/>
      <c r="L35" s="179"/>
      <c r="M35" s="179"/>
      <c r="N35" s="179"/>
      <c r="O35" s="179"/>
    </row>
    <row r="36" spans="1:15" ht="30.6">
      <c r="A36" s="70">
        <f>+A34+1</f>
        <v>18</v>
      </c>
      <c r="B36" s="100" t="s">
        <v>243</v>
      </c>
      <c r="C36" s="100"/>
      <c r="D36" s="100"/>
      <c r="E36" s="217">
        <f>+E19+E26+E34</f>
        <v>0</v>
      </c>
      <c r="F36" s="217"/>
      <c r="G36" s="217">
        <f>+G19+G26+G34</f>
        <v>0</v>
      </c>
      <c r="H36" s="218"/>
      <c r="I36" s="217">
        <f>+I19+I26+I34</f>
        <v>0</v>
      </c>
      <c r="J36" s="217"/>
      <c r="K36" s="217">
        <f>+K19+K26+K34</f>
        <v>0</v>
      </c>
      <c r="L36" s="217">
        <f>+L19+L26+L34</f>
        <v>0</v>
      </c>
      <c r="M36" s="217">
        <f>+M19+M26+M34</f>
        <v>0</v>
      </c>
      <c r="N36" s="217">
        <f>+N19+N26+N34</f>
        <v>0</v>
      </c>
      <c r="O36" s="209"/>
    </row>
    <row r="37" spans="1:15" ht="15.6">
      <c r="A37" s="70">
        <f>+A36+1</f>
        <v>19</v>
      </c>
      <c r="B37" s="100" t="s">
        <v>244</v>
      </c>
      <c r="C37" s="100"/>
      <c r="D37" s="100"/>
      <c r="E37" s="221">
        <v>0</v>
      </c>
      <c r="F37" s="221"/>
      <c r="G37" s="212">
        <v>0</v>
      </c>
      <c r="H37" s="218"/>
      <c r="I37" s="212">
        <v>0</v>
      </c>
      <c r="J37" s="217"/>
      <c r="K37" s="221"/>
      <c r="L37" s="212">
        <v>0</v>
      </c>
      <c r="M37" s="179"/>
      <c r="N37" s="212">
        <v>0</v>
      </c>
      <c r="O37" s="178"/>
    </row>
    <row r="38" spans="1:15" ht="30.6">
      <c r="A38" s="70">
        <f>+A37+1</f>
        <v>20</v>
      </c>
      <c r="B38" s="100" t="s">
        <v>245</v>
      </c>
      <c r="C38" s="100"/>
      <c r="D38" s="100"/>
      <c r="E38" s="217">
        <f>+E36+E37</f>
        <v>0</v>
      </c>
      <c r="F38" s="221"/>
      <c r="G38" s="217">
        <f>+G36+G37</f>
        <v>0</v>
      </c>
      <c r="H38" s="218"/>
      <c r="I38" s="217">
        <f>+I36+I37</f>
        <v>0</v>
      </c>
      <c r="J38" s="217"/>
      <c r="K38" s="217"/>
      <c r="L38" s="217">
        <f>+L36+L37</f>
        <v>0</v>
      </c>
      <c r="M38" s="179"/>
      <c r="N38" s="217">
        <f>+N36+N37</f>
        <v>0</v>
      </c>
      <c r="O38" s="178"/>
    </row>
    <row r="39" spans="1:15" ht="15.6">
      <c r="A39" s="70"/>
      <c r="B39" s="100"/>
      <c r="C39" s="100"/>
      <c r="D39" s="100"/>
      <c r="E39" s="217"/>
      <c r="F39" s="217"/>
      <c r="G39" s="217"/>
      <c r="H39" s="218"/>
      <c r="I39" s="217"/>
      <c r="J39" s="217"/>
      <c r="K39" s="217"/>
      <c r="L39" s="179"/>
      <c r="M39" s="179"/>
      <c r="N39" s="179"/>
      <c r="O39" s="179"/>
    </row>
    <row r="40" spans="1:15" ht="15.6">
      <c r="A40" s="70"/>
      <c r="B40" s="100"/>
      <c r="C40" s="100"/>
      <c r="D40" s="100"/>
      <c r="E40" s="217"/>
      <c r="F40" s="217"/>
      <c r="G40" s="217"/>
      <c r="H40" s="218"/>
      <c r="I40" s="217"/>
      <c r="J40" s="217"/>
      <c r="K40" s="217"/>
      <c r="L40" s="179"/>
      <c r="M40" s="179"/>
      <c r="N40" s="179"/>
      <c r="O40" s="179"/>
    </row>
    <row r="41" spans="1:15" ht="31.2">
      <c r="A41" s="70"/>
      <c r="B41" s="126" t="s">
        <v>246</v>
      </c>
      <c r="C41" s="126"/>
      <c r="D41" s="126"/>
      <c r="E41" s="217"/>
      <c r="F41" s="217"/>
      <c r="G41" s="217"/>
      <c r="H41" s="218"/>
      <c r="I41" s="217"/>
      <c r="J41" s="217"/>
      <c r="K41" s="217"/>
      <c r="L41" s="179"/>
      <c r="M41" s="179"/>
      <c r="N41" s="179"/>
      <c r="O41" s="179"/>
    </row>
    <row r="42" spans="1:15" ht="31.5" customHeight="1">
      <c r="A42" s="70"/>
      <c r="B42" s="216" t="s">
        <v>237</v>
      </c>
      <c r="C42" s="216"/>
      <c r="D42" s="216"/>
      <c r="E42" s="220"/>
      <c r="F42" s="220"/>
      <c r="G42" s="220"/>
      <c r="H42" s="218"/>
      <c r="I42" s="217"/>
      <c r="J42" s="217"/>
      <c r="K42" s="217"/>
      <c r="L42" s="179"/>
      <c r="M42" s="179"/>
      <c r="N42" s="179"/>
      <c r="O42" s="179"/>
    </row>
    <row r="43" spans="1:15" ht="15.6">
      <c r="A43" s="70">
        <f>+A38+1</f>
        <v>21</v>
      </c>
      <c r="B43" s="222"/>
      <c r="C43" s="209">
        <v>0</v>
      </c>
      <c r="D43" s="207">
        <f>+C43*$J$76</f>
        <v>0</v>
      </c>
      <c r="E43" s="207">
        <f t="shared" ref="E43:E44" si="22">+C43-D43</f>
        <v>0</v>
      </c>
      <c r="F43" s="209">
        <v>0</v>
      </c>
      <c r="G43" s="211">
        <f>+E43-F43</f>
        <v>0</v>
      </c>
      <c r="H43" s="208">
        <v>0</v>
      </c>
      <c r="I43" s="207">
        <f t="shared" ref="I43:I44" si="23">+G43*H43</f>
        <v>0</v>
      </c>
      <c r="J43" s="209"/>
      <c r="K43" s="217">
        <v>0</v>
      </c>
      <c r="L43" s="179">
        <f>+I43-K43</f>
        <v>0</v>
      </c>
      <c r="M43" s="209">
        <v>0</v>
      </c>
      <c r="N43" s="179">
        <f>+L43-M43</f>
        <v>0</v>
      </c>
      <c r="O43" s="209"/>
    </row>
    <row r="44" spans="1:15" ht="15.6">
      <c r="A44" s="70">
        <f>+A43+1</f>
        <v>22</v>
      </c>
      <c r="B44" s="222"/>
      <c r="C44" s="212">
        <v>0</v>
      </c>
      <c r="D44" s="213">
        <f>+C44*$J$76</f>
        <v>0</v>
      </c>
      <c r="E44" s="213">
        <f t="shared" si="22"/>
        <v>0</v>
      </c>
      <c r="F44" s="212">
        <v>0</v>
      </c>
      <c r="G44" s="214">
        <f>+E44-F44</f>
        <v>0</v>
      </c>
      <c r="H44" s="208">
        <v>0</v>
      </c>
      <c r="I44" s="341">
        <f t="shared" si="23"/>
        <v>0</v>
      </c>
      <c r="J44" s="209"/>
      <c r="K44" s="221">
        <v>0</v>
      </c>
      <c r="L44" s="215">
        <f>+I44-K44</f>
        <v>0</v>
      </c>
      <c r="M44" s="212">
        <v>0</v>
      </c>
      <c r="N44" s="215">
        <f>+L44-M44</f>
        <v>0</v>
      </c>
      <c r="O44" s="212"/>
    </row>
    <row r="45" spans="1:15" ht="15.6">
      <c r="A45" s="70">
        <f>+A44+1</f>
        <v>23</v>
      </c>
      <c r="B45" s="100" t="s">
        <v>247</v>
      </c>
      <c r="C45" s="217">
        <f>+C43+C44</f>
        <v>0</v>
      </c>
      <c r="D45" s="217">
        <f>+D43+D44</f>
        <v>0</v>
      </c>
      <c r="E45" s="217">
        <f>+E43+E44</f>
        <v>0</v>
      </c>
      <c r="F45" s="217">
        <f>+F43+F44</f>
        <v>0</v>
      </c>
      <c r="G45" s="217">
        <f>+G43+G44</f>
        <v>0</v>
      </c>
      <c r="H45" s="218"/>
      <c r="I45" s="217">
        <v>0</v>
      </c>
      <c r="J45" s="217"/>
      <c r="K45" s="217">
        <v>0</v>
      </c>
      <c r="L45" s="217">
        <v>0</v>
      </c>
      <c r="M45" s="217">
        <v>0</v>
      </c>
      <c r="N45" s="217">
        <v>0</v>
      </c>
      <c r="O45" s="209"/>
    </row>
    <row r="46" spans="1:15" ht="15.6">
      <c r="A46" s="70"/>
      <c r="B46" s="100"/>
      <c r="C46" s="217"/>
      <c r="D46" s="217"/>
      <c r="E46" s="217"/>
      <c r="F46" s="217"/>
      <c r="G46" s="217"/>
      <c r="H46" s="218"/>
      <c r="I46" s="217"/>
      <c r="J46" s="217"/>
      <c r="K46" s="217"/>
      <c r="L46" s="179"/>
      <c r="M46" s="179"/>
      <c r="N46" s="179"/>
      <c r="O46" s="179"/>
    </row>
    <row r="47" spans="1:15" ht="15.6">
      <c r="A47" s="70"/>
      <c r="B47" s="216" t="s">
        <v>239</v>
      </c>
      <c r="C47" s="217"/>
      <c r="D47" s="217"/>
      <c r="E47" s="217"/>
      <c r="F47" s="217"/>
      <c r="G47" s="217"/>
      <c r="H47" s="218"/>
      <c r="I47" s="217"/>
      <c r="J47" s="217"/>
      <c r="K47" s="217"/>
      <c r="L47" s="179"/>
      <c r="M47" s="179"/>
      <c r="N47" s="179"/>
      <c r="O47" s="179"/>
    </row>
    <row r="48" spans="1:15" ht="15.6">
      <c r="A48" s="70">
        <f>+A45+1</f>
        <v>24</v>
      </c>
      <c r="B48" s="329" t="s">
        <v>413</v>
      </c>
      <c r="C48" s="209">
        <v>0</v>
      </c>
      <c r="D48" s="207">
        <f>+C48*$J$76</f>
        <v>0</v>
      </c>
      <c r="E48" s="207">
        <f t="shared" ref="E48" si="24">+C48-D48</f>
        <v>0</v>
      </c>
      <c r="F48" s="209">
        <v>0</v>
      </c>
      <c r="G48" s="211">
        <f>+E48+F48</f>
        <v>0</v>
      </c>
      <c r="H48" s="208">
        <v>0</v>
      </c>
      <c r="I48" s="207">
        <f t="shared" ref="I48:I52" si="25">+G48*H48</f>
        <v>0</v>
      </c>
      <c r="J48" s="210" t="s">
        <v>248</v>
      </c>
      <c r="K48" s="211">
        <v>0</v>
      </c>
      <c r="L48" s="179">
        <f t="shared" ref="L48" si="26">+I48-K48</f>
        <v>0</v>
      </c>
      <c r="M48" s="178">
        <v>0</v>
      </c>
      <c r="N48" s="179">
        <f t="shared" ref="N48:N52" si="27">+L48-M48</f>
        <v>0</v>
      </c>
      <c r="O48" s="178"/>
    </row>
    <row r="49" spans="1:15" ht="15.6">
      <c r="A49" s="70">
        <f>+A48+1</f>
        <v>25</v>
      </c>
      <c r="B49" s="225"/>
      <c r="C49" s="209">
        <v>0</v>
      </c>
      <c r="D49" s="207">
        <f>+C49*$J$76</f>
        <v>0</v>
      </c>
      <c r="E49" s="207">
        <f t="shared" ref="E49:E52" si="28">+C49-D49</f>
        <v>0</v>
      </c>
      <c r="F49" s="209">
        <v>0</v>
      </c>
      <c r="G49" s="211">
        <f t="shared" ref="G49:G52" si="29">+E49+F49</f>
        <v>0</v>
      </c>
      <c r="H49" s="208">
        <v>0</v>
      </c>
      <c r="I49" s="207">
        <f t="shared" si="25"/>
        <v>0</v>
      </c>
      <c r="J49" s="235"/>
      <c r="K49" s="211">
        <v>0</v>
      </c>
      <c r="L49" s="179">
        <f t="shared" ref="L49:L52" si="30">+I49-K49</f>
        <v>0</v>
      </c>
      <c r="M49" s="178">
        <v>0</v>
      </c>
      <c r="N49" s="179">
        <f t="shared" si="27"/>
        <v>0</v>
      </c>
      <c r="O49" s="178"/>
    </row>
    <row r="50" spans="1:15" ht="15.6">
      <c r="A50" s="70">
        <f t="shared" ref="A50:A52" si="31">+A49+1</f>
        <v>26</v>
      </c>
      <c r="B50" s="225"/>
      <c r="C50" s="209">
        <v>0</v>
      </c>
      <c r="D50" s="207">
        <f>+C50*$J$76</f>
        <v>0</v>
      </c>
      <c r="E50" s="207">
        <f t="shared" si="28"/>
        <v>0</v>
      </c>
      <c r="F50" s="209">
        <v>0</v>
      </c>
      <c r="G50" s="211">
        <f t="shared" si="29"/>
        <v>0</v>
      </c>
      <c r="H50" s="208">
        <v>0</v>
      </c>
      <c r="I50" s="207">
        <f t="shared" si="25"/>
        <v>0</v>
      </c>
      <c r="J50" s="235"/>
      <c r="K50" s="211">
        <v>0</v>
      </c>
      <c r="L50" s="179">
        <f t="shared" si="30"/>
        <v>0</v>
      </c>
      <c r="M50" s="178">
        <v>0</v>
      </c>
      <c r="N50" s="179">
        <f t="shared" si="27"/>
        <v>0</v>
      </c>
      <c r="O50" s="178"/>
    </row>
    <row r="51" spans="1:15" ht="15.6">
      <c r="A51" s="70">
        <f t="shared" si="31"/>
        <v>27</v>
      </c>
      <c r="B51" s="225"/>
      <c r="C51" s="209">
        <v>0</v>
      </c>
      <c r="D51" s="207">
        <f>+C51*$J$76</f>
        <v>0</v>
      </c>
      <c r="E51" s="207">
        <f t="shared" si="28"/>
        <v>0</v>
      </c>
      <c r="F51" s="209">
        <v>0</v>
      </c>
      <c r="G51" s="211">
        <f t="shared" si="29"/>
        <v>0</v>
      </c>
      <c r="H51" s="208">
        <v>0</v>
      </c>
      <c r="I51" s="207">
        <f t="shared" si="25"/>
        <v>0</v>
      </c>
      <c r="J51" s="235"/>
      <c r="K51" s="211">
        <v>0</v>
      </c>
      <c r="L51" s="179">
        <f t="shared" si="30"/>
        <v>0</v>
      </c>
      <c r="M51" s="178">
        <v>0</v>
      </c>
      <c r="N51" s="179">
        <f t="shared" si="27"/>
        <v>0</v>
      </c>
      <c r="O51" s="178"/>
    </row>
    <row r="52" spans="1:15" ht="15.6">
      <c r="A52" s="70">
        <f t="shared" si="31"/>
        <v>28</v>
      </c>
      <c r="B52" s="225"/>
      <c r="C52" s="212">
        <v>0</v>
      </c>
      <c r="D52" s="213">
        <f>+C52*$J$76</f>
        <v>0</v>
      </c>
      <c r="E52" s="213">
        <f t="shared" si="28"/>
        <v>0</v>
      </c>
      <c r="F52" s="212">
        <v>0</v>
      </c>
      <c r="G52" s="214">
        <f t="shared" si="29"/>
        <v>0</v>
      </c>
      <c r="H52" s="208">
        <v>0</v>
      </c>
      <c r="I52" s="213">
        <f t="shared" si="25"/>
        <v>0</v>
      </c>
      <c r="J52" s="235"/>
      <c r="K52" s="214">
        <v>0</v>
      </c>
      <c r="L52" s="215">
        <f t="shared" si="30"/>
        <v>0</v>
      </c>
      <c r="M52" s="223">
        <v>0</v>
      </c>
      <c r="N52" s="215">
        <f t="shared" si="27"/>
        <v>0</v>
      </c>
      <c r="O52" s="178"/>
    </row>
    <row r="53" spans="1:15" ht="15.6">
      <c r="A53" s="70">
        <f>+A52+1</f>
        <v>29</v>
      </c>
      <c r="B53" s="100" t="s">
        <v>240</v>
      </c>
      <c r="C53" s="217">
        <f>+SUM(C48:C52)</f>
        <v>0</v>
      </c>
      <c r="D53" s="217">
        <f>+SUM(D48:D52)</f>
        <v>0</v>
      </c>
      <c r="E53" s="217">
        <f>+SUM(E48:E52)</f>
        <v>0</v>
      </c>
      <c r="F53" s="217">
        <f>+SUM(F48:F52)</f>
        <v>0</v>
      </c>
      <c r="G53" s="217">
        <f>+SUM(G48:G52)</f>
        <v>0</v>
      </c>
      <c r="H53" s="218"/>
      <c r="I53" s="226">
        <f>+SUM(I48:I52)</f>
        <v>0</v>
      </c>
      <c r="J53" s="226"/>
      <c r="K53" s="226">
        <f>+SUM(K48:K52)</f>
        <v>0</v>
      </c>
      <c r="L53" s="226">
        <f>+SUM(L48:L52)</f>
        <v>0</v>
      </c>
      <c r="M53" s="226">
        <f>+SUM(M48:M52)</f>
        <v>0</v>
      </c>
      <c r="N53" s="226">
        <f>+SUM(N48:N52)</f>
        <v>0</v>
      </c>
      <c r="O53" s="232"/>
    </row>
    <row r="54" spans="1:15" ht="15.6">
      <c r="A54" s="70"/>
      <c r="B54" s="100"/>
      <c r="C54" s="217"/>
      <c r="D54" s="217"/>
      <c r="E54" s="217"/>
      <c r="F54" s="217"/>
      <c r="G54" s="217"/>
      <c r="H54" s="218"/>
      <c r="I54" s="217"/>
      <c r="J54" s="217"/>
      <c r="K54" s="217"/>
      <c r="L54" s="179"/>
      <c r="M54" s="179"/>
      <c r="N54" s="179"/>
      <c r="O54" s="179"/>
    </row>
    <row r="55" spans="1:15" ht="15.6">
      <c r="A55" s="70"/>
      <c r="B55" s="100" t="s">
        <v>241</v>
      </c>
      <c r="C55" s="217"/>
      <c r="D55" s="217"/>
      <c r="E55" s="217"/>
      <c r="F55" s="217"/>
      <c r="G55" s="217"/>
      <c r="H55" s="218"/>
      <c r="I55" s="217"/>
      <c r="J55" s="217"/>
      <c r="K55" s="217"/>
      <c r="L55" s="179"/>
      <c r="M55" s="179"/>
      <c r="N55" s="179"/>
      <c r="O55" s="179"/>
    </row>
    <row r="56" spans="1:15" ht="15.6">
      <c r="A56" s="70">
        <f>+A53+1</f>
        <v>30</v>
      </c>
      <c r="B56" s="225"/>
      <c r="C56" s="209">
        <v>0</v>
      </c>
      <c r="D56" s="207">
        <f>+C56*$J$76</f>
        <v>0</v>
      </c>
      <c r="E56" s="207">
        <f t="shared" ref="E56" si="32">+C56-D56</f>
        <v>0</v>
      </c>
      <c r="F56" s="209">
        <v>0</v>
      </c>
      <c r="G56" s="211">
        <f>+E56-F56</f>
        <v>0</v>
      </c>
      <c r="H56" s="208">
        <v>0</v>
      </c>
      <c r="I56" s="207">
        <f t="shared" ref="I56:I60" si="33">+G56*H56</f>
        <v>0</v>
      </c>
      <c r="J56" s="235"/>
      <c r="K56" s="211">
        <v>0</v>
      </c>
      <c r="L56" s="179">
        <f t="shared" ref="L56:L60" si="34">+I56-K56</f>
        <v>0</v>
      </c>
      <c r="M56" s="179">
        <v>0</v>
      </c>
      <c r="N56" s="179">
        <f t="shared" ref="N56:N60" si="35">+L56-M56</f>
        <v>0</v>
      </c>
      <c r="O56" s="178"/>
    </row>
    <row r="57" spans="1:15" ht="15.6">
      <c r="A57" s="70">
        <f>+A56+1</f>
        <v>31</v>
      </c>
      <c r="B57" s="225"/>
      <c r="C57" s="209">
        <v>0</v>
      </c>
      <c r="D57" s="207">
        <f>+C57*$J$76</f>
        <v>0</v>
      </c>
      <c r="E57" s="207">
        <f t="shared" ref="E57:E60" si="36">+C57-D57</f>
        <v>0</v>
      </c>
      <c r="F57" s="209">
        <v>0</v>
      </c>
      <c r="G57" s="211">
        <f t="shared" ref="G57:G60" si="37">+E57-F57</f>
        <v>0</v>
      </c>
      <c r="H57" s="208">
        <v>0</v>
      </c>
      <c r="I57" s="207">
        <f t="shared" si="33"/>
        <v>0</v>
      </c>
      <c r="J57" s="235"/>
      <c r="K57" s="211">
        <v>0</v>
      </c>
      <c r="L57" s="179">
        <f t="shared" si="34"/>
        <v>0</v>
      </c>
      <c r="M57" s="179">
        <v>0</v>
      </c>
      <c r="N57" s="179">
        <f t="shared" si="35"/>
        <v>0</v>
      </c>
      <c r="O57" s="178"/>
    </row>
    <row r="58" spans="1:15" ht="15.6">
      <c r="A58" s="70">
        <f t="shared" ref="A58:A60" si="38">+A57+1</f>
        <v>32</v>
      </c>
      <c r="B58" s="225"/>
      <c r="C58" s="209">
        <v>0</v>
      </c>
      <c r="D58" s="207">
        <f>+C58*$J$76</f>
        <v>0</v>
      </c>
      <c r="E58" s="207">
        <f t="shared" si="36"/>
        <v>0</v>
      </c>
      <c r="F58" s="209">
        <v>0</v>
      </c>
      <c r="G58" s="211">
        <f t="shared" si="37"/>
        <v>0</v>
      </c>
      <c r="H58" s="208">
        <v>0</v>
      </c>
      <c r="I58" s="207">
        <f t="shared" si="33"/>
        <v>0</v>
      </c>
      <c r="J58" s="235"/>
      <c r="K58" s="211">
        <v>0</v>
      </c>
      <c r="L58" s="179">
        <f t="shared" si="34"/>
        <v>0</v>
      </c>
      <c r="M58" s="179">
        <v>0</v>
      </c>
      <c r="N58" s="179">
        <f t="shared" si="35"/>
        <v>0</v>
      </c>
      <c r="O58" s="178"/>
    </row>
    <row r="59" spans="1:15" ht="15.6">
      <c r="A59" s="70">
        <f t="shared" si="38"/>
        <v>33</v>
      </c>
      <c r="B59" s="225"/>
      <c r="C59" s="209">
        <v>0</v>
      </c>
      <c r="D59" s="207">
        <f>+C59*$J$76</f>
        <v>0</v>
      </c>
      <c r="E59" s="207">
        <f t="shared" si="36"/>
        <v>0</v>
      </c>
      <c r="F59" s="209">
        <v>0</v>
      </c>
      <c r="G59" s="211">
        <f t="shared" si="37"/>
        <v>0</v>
      </c>
      <c r="H59" s="208">
        <v>0</v>
      </c>
      <c r="I59" s="207">
        <f t="shared" si="33"/>
        <v>0</v>
      </c>
      <c r="J59" s="235"/>
      <c r="K59" s="211">
        <v>0</v>
      </c>
      <c r="L59" s="179">
        <f t="shared" si="34"/>
        <v>0</v>
      </c>
      <c r="M59" s="179">
        <v>0</v>
      </c>
      <c r="N59" s="179">
        <f t="shared" si="35"/>
        <v>0</v>
      </c>
      <c r="O59" s="178"/>
    </row>
    <row r="60" spans="1:15" ht="15.6">
      <c r="A60" s="70">
        <f t="shared" si="38"/>
        <v>34</v>
      </c>
      <c r="B60" s="225"/>
      <c r="C60" s="212">
        <v>0</v>
      </c>
      <c r="D60" s="213">
        <f>+C60*$J$76</f>
        <v>0</v>
      </c>
      <c r="E60" s="213">
        <f t="shared" si="36"/>
        <v>0</v>
      </c>
      <c r="F60" s="212">
        <v>0</v>
      </c>
      <c r="G60" s="211">
        <f t="shared" si="37"/>
        <v>0</v>
      </c>
      <c r="H60" s="208">
        <v>0</v>
      </c>
      <c r="I60" s="213">
        <f t="shared" si="33"/>
        <v>0</v>
      </c>
      <c r="J60" s="235"/>
      <c r="K60" s="214">
        <v>0</v>
      </c>
      <c r="L60" s="215">
        <f t="shared" si="34"/>
        <v>0</v>
      </c>
      <c r="M60" s="215">
        <v>0</v>
      </c>
      <c r="N60" s="215">
        <f t="shared" si="35"/>
        <v>0</v>
      </c>
      <c r="O60" s="178"/>
    </row>
    <row r="61" spans="1:15" ht="15.6">
      <c r="A61" s="70">
        <f>+A60+1</f>
        <v>35</v>
      </c>
      <c r="B61" s="70" t="s">
        <v>249</v>
      </c>
      <c r="C61" s="217">
        <f>+SUM(C56:C60)</f>
        <v>0</v>
      </c>
      <c r="D61" s="217">
        <f>+SUM(D47:D60)</f>
        <v>0</v>
      </c>
      <c r="E61" s="217">
        <f>+SUM(E56:E60)</f>
        <v>0</v>
      </c>
      <c r="F61" s="217">
        <f>+SUM(F56:F60)</f>
        <v>0</v>
      </c>
      <c r="G61" s="217">
        <f>+SUM(G56:G60)</f>
        <v>0</v>
      </c>
      <c r="H61" s="218"/>
      <c r="I61" s="217">
        <f>+SUM(I56:I60)</f>
        <v>0</v>
      </c>
      <c r="J61" s="217"/>
      <c r="K61" s="217">
        <f>+SUM(K56:K60)</f>
        <v>0</v>
      </c>
      <c r="L61" s="217">
        <f>+SUM(L56:L60)</f>
        <v>0</v>
      </c>
      <c r="M61" s="217">
        <f>+SUM(M56:M60)</f>
        <v>0</v>
      </c>
      <c r="N61" s="217">
        <f>+SUM(N56:N60)</f>
        <v>0</v>
      </c>
      <c r="O61" s="209"/>
    </row>
    <row r="62" spans="1:15" ht="16.8">
      <c r="A62" s="70"/>
      <c r="B62" s="70"/>
      <c r="C62" s="70"/>
      <c r="D62" s="70"/>
      <c r="E62" s="220"/>
      <c r="F62" s="227"/>
      <c r="G62" s="220"/>
      <c r="H62" s="218"/>
      <c r="I62" s="220"/>
      <c r="J62" s="220"/>
      <c r="K62" s="220"/>
      <c r="L62" s="220"/>
      <c r="M62" s="220"/>
      <c r="N62" s="220"/>
      <c r="O62" s="391"/>
    </row>
    <row r="63" spans="1:15" ht="31.8">
      <c r="A63" s="70">
        <f>+A61+1</f>
        <v>36</v>
      </c>
      <c r="B63" s="100" t="s">
        <v>243</v>
      </c>
      <c r="C63" s="100"/>
      <c r="D63" s="100"/>
      <c r="E63" s="217">
        <f>+E45+E53+E61</f>
        <v>0</v>
      </c>
      <c r="F63" s="217"/>
      <c r="G63" s="217">
        <f>+G45+G53+G61</f>
        <v>0</v>
      </c>
      <c r="H63" s="218"/>
      <c r="I63" s="217">
        <f>+I45+I53+I61</f>
        <v>0</v>
      </c>
      <c r="J63" s="220"/>
      <c r="K63" s="217">
        <f>+K45+K53+K61</f>
        <v>0</v>
      </c>
      <c r="L63" s="217">
        <f>+L45+L53+L61</f>
        <v>0</v>
      </c>
      <c r="M63" s="217">
        <f>+M45+M53+M61</f>
        <v>0</v>
      </c>
      <c r="N63" s="217">
        <f>+N45+N53+N61</f>
        <v>0</v>
      </c>
      <c r="O63" s="209"/>
    </row>
    <row r="64" spans="1:15" ht="15.6">
      <c r="A64" s="70">
        <f>+A63+1</f>
        <v>37</v>
      </c>
      <c r="B64" s="100" t="s">
        <v>244</v>
      </c>
      <c r="C64" s="100"/>
      <c r="D64" s="100"/>
      <c r="E64" s="212">
        <v>0.26582278481012656</v>
      </c>
      <c r="F64" s="221"/>
      <c r="G64" s="212">
        <v>0</v>
      </c>
      <c r="H64" s="218"/>
      <c r="I64" s="212">
        <v>0</v>
      </c>
      <c r="J64" s="217"/>
      <c r="K64" s="217"/>
      <c r="L64" s="212">
        <v>0</v>
      </c>
      <c r="M64" s="179"/>
      <c r="N64" s="212">
        <v>0</v>
      </c>
      <c r="O64" s="178"/>
    </row>
    <row r="65" spans="1:17" ht="30.6">
      <c r="A65" s="70">
        <f>+A64+1</f>
        <v>38</v>
      </c>
      <c r="B65" s="100" t="s">
        <v>250</v>
      </c>
      <c r="C65" s="100"/>
      <c r="D65" s="100"/>
      <c r="E65" s="228">
        <f>+E63+E64</f>
        <v>0.26582278481012656</v>
      </c>
      <c r="F65" s="229"/>
      <c r="G65" s="228">
        <f>+G63+G64</f>
        <v>0</v>
      </c>
      <c r="H65" s="230"/>
      <c r="I65" s="228">
        <f>+I63+I64</f>
        <v>0</v>
      </c>
      <c r="J65" s="229"/>
      <c r="K65" s="229"/>
      <c r="L65" s="228">
        <f>+L63+L64</f>
        <v>0</v>
      </c>
      <c r="M65" s="229"/>
      <c r="N65" s="228">
        <f>+N63+N64</f>
        <v>0</v>
      </c>
      <c r="O65" s="233"/>
    </row>
    <row r="66" spans="1:17" ht="15.6">
      <c r="A66" s="70"/>
      <c r="B66" s="100"/>
      <c r="C66" s="100"/>
      <c r="D66" s="100"/>
      <c r="E66" s="229"/>
      <c r="F66" s="229"/>
      <c r="G66" s="229"/>
      <c r="H66" s="218"/>
      <c r="I66" s="229"/>
      <c r="J66" s="229"/>
      <c r="K66" s="229"/>
      <c r="L66" s="229"/>
      <c r="M66" s="229"/>
      <c r="N66" s="229"/>
      <c r="O66" s="392"/>
    </row>
    <row r="67" spans="1:17" ht="15.6">
      <c r="A67" s="70">
        <f>+A65+1</f>
        <v>39</v>
      </c>
      <c r="B67" s="100" t="s">
        <v>223</v>
      </c>
      <c r="C67" s="100"/>
      <c r="D67" s="100"/>
      <c r="E67" s="229">
        <f>+E38+E65</f>
        <v>0.26582278481012656</v>
      </c>
      <c r="F67" s="229"/>
      <c r="G67" s="229">
        <f>+G38+G65</f>
        <v>0</v>
      </c>
      <c r="H67" s="218"/>
      <c r="I67" s="229">
        <f>+I38+I65</f>
        <v>0</v>
      </c>
      <c r="J67" s="229"/>
      <c r="K67" s="229"/>
      <c r="L67" s="229">
        <f>+L38+L65</f>
        <v>0</v>
      </c>
      <c r="M67" s="229"/>
      <c r="N67" s="229">
        <f>+N38+N65</f>
        <v>0</v>
      </c>
      <c r="O67" s="233"/>
    </row>
    <row r="68" spans="1:17" ht="15.6">
      <c r="A68" s="70"/>
      <c r="B68" s="100"/>
      <c r="C68" s="100"/>
      <c r="D68" s="100"/>
      <c r="E68" s="229"/>
      <c r="F68" s="229"/>
      <c r="G68" s="229"/>
      <c r="H68" s="218"/>
      <c r="I68" s="229"/>
      <c r="J68" s="229"/>
      <c r="K68" s="229"/>
      <c r="L68" s="229"/>
      <c r="M68" s="229"/>
      <c r="N68" s="229"/>
      <c r="O68" s="392"/>
    </row>
    <row r="69" spans="1:17" ht="15.6">
      <c r="A69" s="70">
        <f>+A67+1</f>
        <v>40</v>
      </c>
      <c r="B69" s="70" t="s">
        <v>251</v>
      </c>
      <c r="C69" s="70"/>
      <c r="D69" s="70"/>
      <c r="E69" s="70"/>
      <c r="F69" s="70"/>
      <c r="G69" s="70"/>
      <c r="H69" s="70"/>
      <c r="I69" s="70"/>
      <c r="J69" s="70"/>
      <c r="K69" s="179">
        <f>+K36+K63</f>
        <v>0</v>
      </c>
      <c r="L69" s="70"/>
      <c r="M69" s="179">
        <f>+M36+M63</f>
        <v>0</v>
      </c>
      <c r="N69" s="70"/>
      <c r="O69" s="178"/>
    </row>
    <row r="70" spans="1:17" ht="15.6">
      <c r="A70" s="70"/>
      <c r="B70" s="70"/>
      <c r="C70" s="70"/>
      <c r="D70" s="70"/>
      <c r="E70" s="70"/>
      <c r="F70" s="70"/>
      <c r="G70" s="70"/>
      <c r="H70" s="70"/>
      <c r="I70" s="70"/>
      <c r="J70" s="70"/>
      <c r="K70" s="70"/>
      <c r="L70" s="70"/>
      <c r="M70" s="70"/>
      <c r="N70" s="70"/>
      <c r="O70" s="70"/>
    </row>
    <row r="71" spans="1:17" ht="15.6">
      <c r="A71" s="70"/>
      <c r="B71" s="70" t="s">
        <v>258</v>
      </c>
      <c r="C71" s="70"/>
      <c r="D71" s="70"/>
      <c r="E71" s="70"/>
      <c r="F71" s="70"/>
      <c r="G71" s="70"/>
      <c r="H71" s="70"/>
      <c r="I71" s="70"/>
      <c r="J71" s="70"/>
      <c r="K71" s="70"/>
      <c r="L71" s="70"/>
      <c r="M71" s="70"/>
      <c r="N71" s="70"/>
      <c r="O71" s="70"/>
    </row>
    <row r="72" spans="1:17" ht="15.75" customHeight="1">
      <c r="A72" s="70"/>
      <c r="B72" s="949" t="s">
        <v>549</v>
      </c>
      <c r="C72" s="949"/>
      <c r="D72" s="949"/>
      <c r="E72" s="949"/>
      <c r="F72" s="949"/>
      <c r="G72" s="949"/>
      <c r="H72" s="949"/>
      <c r="I72" s="949"/>
      <c r="J72" s="949"/>
      <c r="K72" s="949"/>
      <c r="L72" s="949"/>
      <c r="M72" s="949"/>
      <c r="N72" s="949"/>
      <c r="O72" s="949"/>
      <c r="P72" s="949"/>
      <c r="Q72" s="949"/>
    </row>
    <row r="73" spans="1:17" ht="15.6">
      <c r="A73" s="70"/>
      <c r="B73" s="70" t="s">
        <v>259</v>
      </c>
      <c r="C73" s="70"/>
      <c r="D73" s="70"/>
      <c r="E73" s="70"/>
      <c r="K73" s="70"/>
      <c r="L73" s="70"/>
      <c r="M73" s="70"/>
      <c r="N73" s="70"/>
      <c r="O73" s="70"/>
    </row>
    <row r="74" spans="1:17" ht="15.6">
      <c r="A74" s="70">
        <f>+A69+1</f>
        <v>41</v>
      </c>
      <c r="B74" s="70"/>
      <c r="C74" s="70"/>
      <c r="D74" s="70"/>
      <c r="F74" s="70" t="s">
        <v>252</v>
      </c>
      <c r="G74" s="70"/>
      <c r="H74" s="70"/>
      <c r="I74" s="70"/>
      <c r="J74" s="234">
        <v>0.01</v>
      </c>
      <c r="K74" s="70"/>
      <c r="L74" s="70"/>
      <c r="M74" s="70"/>
      <c r="N74" s="70"/>
      <c r="O74" s="70"/>
    </row>
    <row r="75" spans="1:17" ht="15.6">
      <c r="A75" s="70">
        <f>+A74+1</f>
        <v>42</v>
      </c>
      <c r="B75" s="70"/>
      <c r="C75" s="70"/>
      <c r="D75" s="70"/>
      <c r="F75" s="70" t="s">
        <v>253</v>
      </c>
      <c r="G75" s="70"/>
      <c r="H75" s="70"/>
      <c r="I75" s="70"/>
      <c r="J75" s="234">
        <v>0.01</v>
      </c>
      <c r="K75" s="70"/>
      <c r="L75" s="70"/>
      <c r="M75" s="70"/>
      <c r="N75" s="70"/>
      <c r="O75" s="70"/>
    </row>
    <row r="76" spans="1:17" ht="15.6">
      <c r="A76" s="390">
        <f>+A75+1</f>
        <v>43</v>
      </c>
      <c r="F76" s="70" t="s">
        <v>254</v>
      </c>
      <c r="G76" s="70"/>
      <c r="H76" s="70"/>
      <c r="I76" s="70"/>
      <c r="J76" s="180">
        <f>+J74/J75</f>
        <v>1</v>
      </c>
    </row>
    <row r="77" spans="1:17" ht="15.6">
      <c r="B77" s="205" t="s">
        <v>260</v>
      </c>
    </row>
    <row r="78" spans="1:17" ht="15.6">
      <c r="B78" s="205" t="s">
        <v>261</v>
      </c>
    </row>
    <row r="79" spans="1:17" ht="15.6">
      <c r="B79" s="205"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2:R79"/>
  <sheetViews>
    <sheetView zoomScale="90" zoomScaleNormal="90" zoomScalePageLayoutView="60" workbookViewId="0">
      <selection activeCell="B3" sqref="B3:O3"/>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4"/>
    </row>
    <row r="3" spans="1:18" ht="17.399999999999999">
      <c r="B3" s="936" t="s">
        <v>64</v>
      </c>
      <c r="C3" s="936"/>
      <c r="D3" s="936"/>
      <c r="E3" s="936"/>
      <c r="F3" s="936"/>
      <c r="G3" s="936"/>
      <c r="H3" s="936"/>
      <c r="I3" s="936"/>
      <c r="J3" s="936"/>
      <c r="K3" s="936"/>
      <c r="L3" s="936"/>
      <c r="M3" s="936"/>
      <c r="N3" s="936"/>
      <c r="O3" s="936"/>
    </row>
    <row r="4" spans="1:18" ht="17.399999999999999">
      <c r="B4" s="935" t="s">
        <v>732</v>
      </c>
      <c r="C4" s="935"/>
      <c r="D4" s="935"/>
      <c r="E4" s="935"/>
      <c r="F4" s="935"/>
      <c r="G4" s="935"/>
      <c r="H4" s="935"/>
      <c r="I4" s="935"/>
      <c r="J4" s="935"/>
      <c r="K4" s="935"/>
      <c r="L4" s="935"/>
      <c r="M4" s="935"/>
      <c r="N4" s="935"/>
      <c r="O4" s="935"/>
    </row>
    <row r="5" spans="1:18" ht="17.399999999999999">
      <c r="B5" s="936" t="s">
        <v>255</v>
      </c>
      <c r="C5" s="936"/>
      <c r="D5" s="936"/>
      <c r="E5" s="936"/>
      <c r="F5" s="936"/>
      <c r="G5" s="936"/>
      <c r="H5" s="936"/>
      <c r="I5" s="936"/>
      <c r="J5" s="936"/>
      <c r="K5" s="936"/>
      <c r="L5" s="936"/>
      <c r="M5" s="936"/>
      <c r="N5" s="936"/>
      <c r="O5" s="936"/>
    </row>
    <row r="6" spans="1:18" ht="17.399999999999999">
      <c r="B6" s="938" t="str">
        <f>+'Appendix A'!K3</f>
        <v>Actual or Projected for the 12 Months Ended December ….</v>
      </c>
      <c r="C6" s="938"/>
      <c r="D6" s="938"/>
      <c r="E6" s="938"/>
      <c r="F6" s="938"/>
      <c r="G6" s="938"/>
      <c r="H6" s="938"/>
      <c r="I6" s="938"/>
      <c r="J6" s="938"/>
      <c r="K6" s="938"/>
      <c r="L6" s="938"/>
      <c r="M6" s="938"/>
      <c r="N6" s="938"/>
      <c r="O6" s="938"/>
    </row>
    <row r="8" spans="1:18" ht="21">
      <c r="A8" s="75" t="s">
        <v>216</v>
      </c>
      <c r="I8" s="204"/>
    </row>
    <row r="9" spans="1:18" ht="15.6">
      <c r="A9" s="130"/>
      <c r="B9" s="128" t="s">
        <v>69</v>
      </c>
      <c r="C9" s="128" t="s">
        <v>70</v>
      </c>
      <c r="D9" s="128" t="s">
        <v>71</v>
      </c>
      <c r="E9" s="128" t="s">
        <v>72</v>
      </c>
      <c r="F9" s="128" t="s">
        <v>73</v>
      </c>
      <c r="G9" s="128" t="s">
        <v>74</v>
      </c>
      <c r="H9" s="128" t="s">
        <v>75</v>
      </c>
      <c r="I9" s="128" t="s">
        <v>76</v>
      </c>
      <c r="J9" s="340" t="s">
        <v>93</v>
      </c>
      <c r="K9" s="340" t="s">
        <v>94</v>
      </c>
      <c r="L9" s="340" t="s">
        <v>98</v>
      </c>
      <c r="M9" s="340" t="s">
        <v>121</v>
      </c>
      <c r="N9" s="340" t="s">
        <v>195</v>
      </c>
      <c r="O9" s="340" t="s">
        <v>196</v>
      </c>
    </row>
    <row r="10" spans="1:18" ht="120.6">
      <c r="A10" s="176" t="s">
        <v>6</v>
      </c>
      <c r="B10" s="176" t="s">
        <v>231</v>
      </c>
      <c r="C10" s="183" t="s">
        <v>232</v>
      </c>
      <c r="D10" s="183" t="s">
        <v>348</v>
      </c>
      <c r="E10" s="231" t="s">
        <v>409</v>
      </c>
      <c r="F10" s="183" t="s">
        <v>233</v>
      </c>
      <c r="G10" s="183" t="s">
        <v>234</v>
      </c>
      <c r="H10" s="183" t="s">
        <v>617</v>
      </c>
      <c r="I10" s="183" t="s">
        <v>618</v>
      </c>
      <c r="J10" s="183" t="s">
        <v>235</v>
      </c>
      <c r="K10" s="231" t="s">
        <v>257</v>
      </c>
      <c r="L10" s="231" t="s">
        <v>256</v>
      </c>
      <c r="M10" s="231" t="s">
        <v>257</v>
      </c>
      <c r="N10" s="231" t="s">
        <v>256</v>
      </c>
      <c r="O10" s="231"/>
      <c r="R10" t="s">
        <v>506</v>
      </c>
    </row>
    <row r="11" spans="1:18" ht="30.6">
      <c r="A11" s="176"/>
      <c r="B11" s="176"/>
      <c r="C11" s="184"/>
      <c r="D11" s="184" t="str">
        <f>"Column "&amp;C9&amp;" * Line "&amp;A76&amp;""</f>
        <v>Column (b) * Line 43</v>
      </c>
      <c r="E11" s="184" t="str">
        <f>"Column "&amp;C9&amp;" - Column "&amp;D9&amp;""</f>
        <v>Column (b) - Column (c)</v>
      </c>
      <c r="F11" s="184"/>
      <c r="G11" s="184" t="str">
        <f>"Column "&amp;E9&amp;" + Column "&amp;F9&amp;""</f>
        <v>Column (d) + Column (e)</v>
      </c>
      <c r="H11" s="184"/>
      <c r="I11" s="184" t="str">
        <f>"Column "&amp;G9&amp;" * Column "&amp;H9&amp;""</f>
        <v>Column (f) * Column (g)</v>
      </c>
      <c r="J11" s="184"/>
      <c r="K11" s="184"/>
      <c r="L11" s="184" t="str">
        <f>"Column "&amp;I9&amp;" - Column "&amp;K9&amp;""</f>
        <v>Column (h) - Column (j)</v>
      </c>
      <c r="M11" s="184"/>
      <c r="N11" s="184" t="str">
        <f>"Column "&amp;L9&amp;" - Column "&amp;M9&amp;""</f>
        <v>Column (k) - Column (l)</v>
      </c>
      <c r="O11" s="184"/>
    </row>
    <row r="12" spans="1:18" ht="31.2">
      <c r="A12" s="70"/>
      <c r="B12" s="126" t="s">
        <v>236</v>
      </c>
      <c r="C12" s="82"/>
      <c r="D12" s="82"/>
      <c r="E12" s="184"/>
      <c r="F12" s="184"/>
      <c r="G12" s="184"/>
      <c r="H12" s="184"/>
      <c r="I12" s="184"/>
      <c r="J12" s="184"/>
      <c r="K12" s="184"/>
      <c r="L12" s="184"/>
      <c r="M12" s="184"/>
      <c r="N12" s="184"/>
      <c r="O12" s="184"/>
    </row>
    <row r="13" spans="1:18" ht="15.6">
      <c r="A13" s="70"/>
      <c r="B13" s="70" t="s">
        <v>237</v>
      </c>
      <c r="C13" s="70"/>
      <c r="D13" s="70"/>
      <c r="E13" s="184"/>
      <c r="F13" s="184"/>
      <c r="G13" s="184"/>
      <c r="H13" s="184"/>
      <c r="I13" s="184"/>
      <c r="J13" s="184"/>
      <c r="K13" s="184"/>
      <c r="L13" s="184"/>
      <c r="M13" s="184"/>
      <c r="N13" s="184"/>
      <c r="O13" s="184"/>
    </row>
    <row r="14" spans="1:18" ht="15.6">
      <c r="A14" s="70">
        <v>1</v>
      </c>
      <c r="B14" s="308"/>
      <c r="C14" s="206">
        <v>0</v>
      </c>
      <c r="D14" s="207">
        <f>+C14*$J$76</f>
        <v>0</v>
      </c>
      <c r="E14" s="207">
        <f>+C14-D14</f>
        <v>0</v>
      </c>
      <c r="F14" s="206">
        <v>0</v>
      </c>
      <c r="G14" s="207">
        <f>+E14-F14</f>
        <v>0</v>
      </c>
      <c r="H14" s="208">
        <v>0</v>
      </c>
      <c r="I14" s="207">
        <f>+G14*H14</f>
        <v>0</v>
      </c>
      <c r="J14" s="237"/>
      <c r="K14" s="206">
        <v>0</v>
      </c>
      <c r="L14" s="207">
        <f>+I14-K14</f>
        <v>0</v>
      </c>
      <c r="M14" s="206">
        <v>0</v>
      </c>
      <c r="N14" s="207">
        <f>+L14-M14</f>
        <v>0</v>
      </c>
      <c r="O14" s="206"/>
    </row>
    <row r="15" spans="1:18" ht="15.6">
      <c r="A15" s="70">
        <f>+A14+1</f>
        <v>2</v>
      </c>
      <c r="B15" s="308"/>
      <c r="C15" s="209">
        <v>0</v>
      </c>
      <c r="D15" s="207">
        <f>+C15*$J$76</f>
        <v>0</v>
      </c>
      <c r="E15" s="207">
        <f t="shared" ref="E15:E18" si="0">+C15-D15</f>
        <v>0</v>
      </c>
      <c r="F15" s="209">
        <v>0</v>
      </c>
      <c r="G15" s="207">
        <f t="shared" ref="G15:G18" si="1">+E15-F15</f>
        <v>0</v>
      </c>
      <c r="H15" s="208">
        <v>0</v>
      </c>
      <c r="I15" s="207">
        <f t="shared" ref="I15:I18" si="2">+G15*H15</f>
        <v>0</v>
      </c>
      <c r="J15" s="235"/>
      <c r="K15" s="209">
        <v>0</v>
      </c>
      <c r="L15" s="179">
        <f t="shared" ref="L15:L18" si="3">+I15-K15</f>
        <v>0</v>
      </c>
      <c r="M15" s="206">
        <v>0</v>
      </c>
      <c r="N15" s="179">
        <f t="shared" ref="N15:N18" si="4">+L15-M15</f>
        <v>0</v>
      </c>
      <c r="O15" s="206"/>
    </row>
    <row r="16" spans="1:18" ht="15.6">
      <c r="A16" s="70">
        <f t="shared" ref="A16:A18" si="5">+A15+1</f>
        <v>3</v>
      </c>
      <c r="B16" s="308"/>
      <c r="C16" s="209">
        <v>0</v>
      </c>
      <c r="D16" s="207">
        <f>+C16*$J$76</f>
        <v>0</v>
      </c>
      <c r="E16" s="207">
        <f t="shared" si="0"/>
        <v>0</v>
      </c>
      <c r="F16" s="209">
        <v>0</v>
      </c>
      <c r="G16" s="207">
        <f t="shared" si="1"/>
        <v>0</v>
      </c>
      <c r="H16" s="208">
        <v>0</v>
      </c>
      <c r="I16" s="207">
        <f t="shared" si="2"/>
        <v>0</v>
      </c>
      <c r="J16" s="237"/>
      <c r="K16" s="209">
        <v>0</v>
      </c>
      <c r="L16" s="179">
        <f t="shared" si="3"/>
        <v>0</v>
      </c>
      <c r="M16" s="206">
        <v>0</v>
      </c>
      <c r="N16" s="179">
        <f t="shared" si="4"/>
        <v>0</v>
      </c>
      <c r="O16" s="206"/>
    </row>
    <row r="17" spans="1:15" ht="15.6">
      <c r="A17" s="70">
        <f t="shared" si="5"/>
        <v>4</v>
      </c>
      <c r="B17" s="308"/>
      <c r="C17" s="209">
        <v>0</v>
      </c>
      <c r="D17" s="207">
        <f>+C17*$J$76</f>
        <v>0</v>
      </c>
      <c r="E17" s="207">
        <f t="shared" si="0"/>
        <v>0</v>
      </c>
      <c r="F17" s="209">
        <v>0</v>
      </c>
      <c r="G17" s="207">
        <f t="shared" si="1"/>
        <v>0</v>
      </c>
      <c r="H17" s="208">
        <v>0</v>
      </c>
      <c r="I17" s="207">
        <f t="shared" si="2"/>
        <v>0</v>
      </c>
      <c r="J17" s="235"/>
      <c r="K17" s="209">
        <v>0</v>
      </c>
      <c r="L17" s="179">
        <f t="shared" si="3"/>
        <v>0</v>
      </c>
      <c r="M17" s="206">
        <v>0</v>
      </c>
      <c r="N17" s="179">
        <f t="shared" si="4"/>
        <v>0</v>
      </c>
      <c r="O17" s="206"/>
    </row>
    <row r="18" spans="1:15" ht="15.6">
      <c r="A18" s="70">
        <f t="shared" si="5"/>
        <v>5</v>
      </c>
      <c r="B18" s="308"/>
      <c r="C18" s="212">
        <v>0</v>
      </c>
      <c r="D18" s="213">
        <f>+C18*$J$76</f>
        <v>0</v>
      </c>
      <c r="E18" s="213">
        <f t="shared" si="0"/>
        <v>0</v>
      </c>
      <c r="F18" s="212">
        <v>0</v>
      </c>
      <c r="G18" s="213">
        <f t="shared" si="1"/>
        <v>0</v>
      </c>
      <c r="H18" s="208">
        <v>0</v>
      </c>
      <c r="I18" s="213">
        <f t="shared" si="2"/>
        <v>0</v>
      </c>
      <c r="J18" s="237"/>
      <c r="K18" s="212">
        <v>0</v>
      </c>
      <c r="L18" s="215">
        <f t="shared" si="3"/>
        <v>0</v>
      </c>
      <c r="M18" s="224">
        <v>0</v>
      </c>
      <c r="N18" s="215">
        <f t="shared" si="4"/>
        <v>0</v>
      </c>
      <c r="O18" s="206"/>
    </row>
    <row r="19" spans="1:15" ht="15.6">
      <c r="A19" s="70">
        <f>+A18+1</f>
        <v>6</v>
      </c>
      <c r="B19" s="216" t="s">
        <v>238</v>
      </c>
      <c r="C19" s="217">
        <f>+SUM(C14:C18)</f>
        <v>0</v>
      </c>
      <c r="D19" s="217">
        <f>+SUM(D14:D18)</f>
        <v>0</v>
      </c>
      <c r="E19" s="217">
        <f>+SUM(E14:E18)</f>
        <v>0</v>
      </c>
      <c r="F19" s="217">
        <f>+SUM(F14:F18)</f>
        <v>0</v>
      </c>
      <c r="G19" s="217">
        <f>+SUM(G14:G18)</f>
        <v>0</v>
      </c>
      <c r="H19" s="218"/>
      <c r="I19" s="217">
        <f>+SUM(I14:I18)</f>
        <v>0</v>
      </c>
      <c r="J19" s="217"/>
      <c r="K19" s="217">
        <f>+SUM(K14:K18)</f>
        <v>0</v>
      </c>
      <c r="L19" s="217">
        <f>+SUM(L14:L18)</f>
        <v>0</v>
      </c>
      <c r="M19" s="217">
        <f>+SUM(M14:M18)</f>
        <v>0</v>
      </c>
      <c r="N19" s="217">
        <f>+SUM(N14:N18)</f>
        <v>0</v>
      </c>
      <c r="O19" s="209"/>
    </row>
    <row r="20" spans="1:15" ht="16.8">
      <c r="A20" s="70"/>
      <c r="B20" s="219"/>
      <c r="C20" s="220"/>
      <c r="D20" s="220"/>
      <c r="E20" s="220"/>
      <c r="F20" s="220"/>
      <c r="G20" s="220"/>
      <c r="H20" s="218"/>
      <c r="I20" s="221"/>
      <c r="J20" s="221"/>
      <c r="K20" s="221"/>
      <c r="L20" s="221"/>
      <c r="M20" s="221"/>
      <c r="N20" s="221"/>
      <c r="O20" s="214"/>
    </row>
    <row r="21" spans="1:15" ht="24.75" customHeight="1">
      <c r="A21" s="70"/>
      <c r="B21" s="216" t="s">
        <v>239</v>
      </c>
      <c r="C21" s="220"/>
      <c r="D21" s="220"/>
      <c r="E21" s="220"/>
      <c r="F21" s="220"/>
      <c r="G21" s="220"/>
      <c r="H21" s="218"/>
      <c r="I21" s="221"/>
      <c r="J21" s="221"/>
      <c r="K21" s="221"/>
      <c r="L21" s="221"/>
      <c r="M21" s="221"/>
      <c r="N21" s="221"/>
      <c r="O21" s="214"/>
    </row>
    <row r="22" spans="1:15" ht="15.6">
      <c r="A22" s="70">
        <f>+A19+1</f>
        <v>7</v>
      </c>
      <c r="B22" s="70" t="str">
        <f>+B48</f>
        <v>Depreciation - Liberalized Depreciation</v>
      </c>
      <c r="C22" s="209">
        <v>0</v>
      </c>
      <c r="D22" s="207">
        <v>0</v>
      </c>
      <c r="E22" s="207">
        <f>+C22-D22</f>
        <v>0</v>
      </c>
      <c r="F22" s="209">
        <v>0</v>
      </c>
      <c r="G22" s="207">
        <f>+E22+F22</f>
        <v>0</v>
      </c>
      <c r="H22" s="208">
        <v>0</v>
      </c>
      <c r="I22" s="207">
        <f>+G22*H22</f>
        <v>0</v>
      </c>
      <c r="J22" s="235"/>
      <c r="K22" s="209">
        <v>0</v>
      </c>
      <c r="L22" s="179">
        <f>+I22-K22</f>
        <v>0</v>
      </c>
      <c r="M22" s="178">
        <v>0</v>
      </c>
      <c r="N22" s="179">
        <f>+L22-M22</f>
        <v>0</v>
      </c>
      <c r="O22" s="178"/>
    </row>
    <row r="23" spans="1:15" ht="15.6">
      <c r="A23" s="70">
        <f t="shared" ref="A23:A25" si="6">+A22+1</f>
        <v>8</v>
      </c>
      <c r="B23" s="236"/>
      <c r="C23" s="209">
        <v>0</v>
      </c>
      <c r="D23" s="207">
        <v>0</v>
      </c>
      <c r="E23" s="207">
        <f t="shared" ref="E23:E25" si="7">+C23-D23</f>
        <v>0</v>
      </c>
      <c r="F23" s="209">
        <v>0</v>
      </c>
      <c r="G23" s="207">
        <f t="shared" ref="G23:G24" si="8">+E23+F23</f>
        <v>0</v>
      </c>
      <c r="H23" s="208">
        <v>0</v>
      </c>
      <c r="I23" s="207">
        <f t="shared" ref="I23:I24" si="9">+G23*H23</f>
        <v>0</v>
      </c>
      <c r="J23" s="209"/>
      <c r="K23" s="209">
        <v>0</v>
      </c>
      <c r="L23" s="179">
        <f t="shared" ref="L23:L25" si="10">+I23-K23</f>
        <v>0</v>
      </c>
      <c r="M23" s="178">
        <v>0</v>
      </c>
      <c r="N23" s="179">
        <f t="shared" ref="N23:N24" si="11">+L23-M23</f>
        <v>0</v>
      </c>
      <c r="O23" s="178"/>
    </row>
    <row r="24" spans="1:15" ht="15.6">
      <c r="A24" s="70">
        <f t="shared" si="6"/>
        <v>9</v>
      </c>
      <c r="B24" s="236"/>
      <c r="C24" s="209">
        <v>0</v>
      </c>
      <c r="D24" s="207">
        <v>0</v>
      </c>
      <c r="E24" s="207">
        <f t="shared" si="7"/>
        <v>0</v>
      </c>
      <c r="F24" s="209">
        <v>0</v>
      </c>
      <c r="G24" s="207">
        <f t="shared" si="8"/>
        <v>0</v>
      </c>
      <c r="H24" s="208">
        <v>0</v>
      </c>
      <c r="I24" s="207">
        <f t="shared" si="9"/>
        <v>0</v>
      </c>
      <c r="J24" s="209"/>
      <c r="K24" s="209">
        <v>0</v>
      </c>
      <c r="L24" s="179">
        <f t="shared" si="10"/>
        <v>0</v>
      </c>
      <c r="M24" s="178">
        <v>0</v>
      </c>
      <c r="N24" s="179">
        <f t="shared" si="11"/>
        <v>0</v>
      </c>
      <c r="O24" s="178"/>
    </row>
    <row r="25" spans="1:15" ht="15.6">
      <c r="A25" s="70">
        <f t="shared" si="6"/>
        <v>10</v>
      </c>
      <c r="B25" s="236"/>
      <c r="C25" s="212">
        <v>0</v>
      </c>
      <c r="D25" s="213">
        <f>+C25*$J$76</f>
        <v>0</v>
      </c>
      <c r="E25" s="341">
        <f t="shared" si="7"/>
        <v>0</v>
      </c>
      <c r="F25" s="212">
        <v>0</v>
      </c>
      <c r="G25" s="213">
        <f>+E25-F25</f>
        <v>0</v>
      </c>
      <c r="H25" s="208">
        <v>0</v>
      </c>
      <c r="I25" s="214">
        <v>0</v>
      </c>
      <c r="J25" s="209"/>
      <c r="K25" s="212">
        <v>0</v>
      </c>
      <c r="L25" s="215">
        <f t="shared" si="10"/>
        <v>0</v>
      </c>
      <c r="M25" s="223">
        <v>0</v>
      </c>
      <c r="N25" s="215">
        <f>+K25-M25</f>
        <v>0</v>
      </c>
      <c r="O25" s="223"/>
    </row>
    <row r="26" spans="1:15" ht="15.6">
      <c r="A26" s="70">
        <f>+A25+1</f>
        <v>11</v>
      </c>
      <c r="B26" s="100" t="s">
        <v>240</v>
      </c>
      <c r="C26" s="217">
        <f>+SUM(C22:C25)</f>
        <v>0</v>
      </c>
      <c r="D26" s="217">
        <f t="shared" ref="D26:N26" si="12">+SUM(D22:D25)</f>
        <v>0</v>
      </c>
      <c r="E26" s="217">
        <f t="shared" si="12"/>
        <v>0</v>
      </c>
      <c r="F26" s="217">
        <f t="shared" si="12"/>
        <v>0</v>
      </c>
      <c r="G26" s="217">
        <f t="shared" si="12"/>
        <v>0</v>
      </c>
      <c r="H26" s="185"/>
      <c r="I26" s="217">
        <f t="shared" si="12"/>
        <v>0</v>
      </c>
      <c r="J26" s="217"/>
      <c r="K26" s="217">
        <f t="shared" si="12"/>
        <v>0</v>
      </c>
      <c r="L26" s="217">
        <f t="shared" si="12"/>
        <v>0</v>
      </c>
      <c r="M26" s="217">
        <f t="shared" si="12"/>
        <v>0</v>
      </c>
      <c r="N26" s="217">
        <f t="shared" si="12"/>
        <v>0</v>
      </c>
      <c r="O26" s="209"/>
    </row>
    <row r="27" spans="1:15" ht="15.6">
      <c r="A27" s="70"/>
      <c r="B27" s="100"/>
      <c r="C27" s="217"/>
      <c r="D27" s="217"/>
      <c r="E27" s="217"/>
      <c r="F27" s="217"/>
      <c r="G27" s="217"/>
      <c r="H27" s="185"/>
      <c r="I27" s="217"/>
      <c r="J27" s="217"/>
      <c r="K27" s="217"/>
      <c r="L27" s="179"/>
      <c r="M27" s="179"/>
      <c r="N27" s="179"/>
      <c r="O27" s="179"/>
    </row>
    <row r="28" spans="1:15" ht="15.6">
      <c r="A28" s="70"/>
      <c r="B28" s="100" t="s">
        <v>241</v>
      </c>
      <c r="C28" s="217"/>
      <c r="D28" s="217"/>
      <c r="E28" s="217"/>
      <c r="F28" s="217"/>
      <c r="G28" s="217"/>
      <c r="H28" s="185"/>
      <c r="I28" s="217"/>
      <c r="J28" s="217"/>
      <c r="K28" s="217"/>
      <c r="L28" s="179"/>
      <c r="M28" s="179"/>
      <c r="N28" s="179"/>
      <c r="O28" s="179"/>
    </row>
    <row r="29" spans="1:15" ht="15.6">
      <c r="A29" s="70">
        <f>+A26+1</f>
        <v>12</v>
      </c>
      <c r="B29" s="222"/>
      <c r="C29" s="211">
        <v>0</v>
      </c>
      <c r="D29" s="207">
        <f>+C29*$J$76</f>
        <v>0</v>
      </c>
      <c r="E29" s="207">
        <f t="shared" ref="E29:E33" si="13">+C29-D29</f>
        <v>0</v>
      </c>
      <c r="F29" s="209">
        <v>0</v>
      </c>
      <c r="G29" s="211">
        <f>+E29-F29</f>
        <v>0</v>
      </c>
      <c r="H29" s="208">
        <v>0</v>
      </c>
      <c r="I29" s="207">
        <f t="shared" ref="I29:I33" si="14">+G29*H29</f>
        <v>0</v>
      </c>
      <c r="J29" s="209"/>
      <c r="K29" s="217">
        <v>0</v>
      </c>
      <c r="L29" s="179">
        <f t="shared" ref="L29:L33" si="15">+I29-K29</f>
        <v>0</v>
      </c>
      <c r="M29" s="178">
        <v>0</v>
      </c>
      <c r="N29" s="179">
        <f t="shared" ref="N29:N33" si="16">+L29-M29</f>
        <v>0</v>
      </c>
      <c r="O29" s="178"/>
    </row>
    <row r="30" spans="1:15" ht="15.6">
      <c r="A30" s="70">
        <f>+A29+1</f>
        <v>13</v>
      </c>
      <c r="B30" s="222"/>
      <c r="C30" s="211">
        <v>0</v>
      </c>
      <c r="D30" s="207">
        <v>0</v>
      </c>
      <c r="E30" s="207">
        <f t="shared" si="13"/>
        <v>0</v>
      </c>
      <c r="F30" s="209">
        <v>0</v>
      </c>
      <c r="G30" s="211">
        <f t="shared" ref="G30:G33" si="17">+E30-F30</f>
        <v>0</v>
      </c>
      <c r="H30" s="208">
        <v>0</v>
      </c>
      <c r="I30" s="207">
        <f t="shared" si="14"/>
        <v>0</v>
      </c>
      <c r="J30" s="209"/>
      <c r="K30" s="217">
        <v>0</v>
      </c>
      <c r="L30" s="179">
        <f t="shared" si="15"/>
        <v>0</v>
      </c>
      <c r="M30" s="178">
        <v>0</v>
      </c>
      <c r="N30" s="179">
        <f t="shared" si="16"/>
        <v>0</v>
      </c>
      <c r="O30" s="178"/>
    </row>
    <row r="31" spans="1:15" ht="15.6">
      <c r="A31" s="70">
        <f t="shared" ref="A31:A33" si="18">+A30+1</f>
        <v>14</v>
      </c>
      <c r="B31" s="222"/>
      <c r="C31" s="211">
        <v>0</v>
      </c>
      <c r="D31" s="207">
        <v>0</v>
      </c>
      <c r="E31" s="207">
        <f t="shared" si="13"/>
        <v>0</v>
      </c>
      <c r="F31" s="209">
        <v>0</v>
      </c>
      <c r="G31" s="211">
        <f t="shared" si="17"/>
        <v>0</v>
      </c>
      <c r="H31" s="208">
        <v>0</v>
      </c>
      <c r="I31" s="207">
        <f t="shared" si="14"/>
        <v>0</v>
      </c>
      <c r="J31" s="209"/>
      <c r="K31" s="217">
        <v>0</v>
      </c>
      <c r="L31" s="179">
        <f t="shared" si="15"/>
        <v>0</v>
      </c>
      <c r="M31" s="178">
        <v>0</v>
      </c>
      <c r="N31" s="179">
        <f t="shared" si="16"/>
        <v>0</v>
      </c>
      <c r="O31" s="178"/>
    </row>
    <row r="32" spans="1:15" ht="15.6">
      <c r="A32" s="70">
        <f t="shared" si="18"/>
        <v>15</v>
      </c>
      <c r="B32" s="222"/>
      <c r="C32" s="211">
        <v>0</v>
      </c>
      <c r="D32" s="207">
        <v>0</v>
      </c>
      <c r="E32" s="207">
        <f t="shared" si="13"/>
        <v>0</v>
      </c>
      <c r="F32" s="209">
        <v>0</v>
      </c>
      <c r="G32" s="211">
        <f t="shared" si="17"/>
        <v>0</v>
      </c>
      <c r="H32" s="208">
        <v>0</v>
      </c>
      <c r="I32" s="207">
        <f t="shared" si="14"/>
        <v>0</v>
      </c>
      <c r="J32" s="209"/>
      <c r="K32" s="217">
        <v>0</v>
      </c>
      <c r="L32" s="179">
        <f t="shared" si="15"/>
        <v>0</v>
      </c>
      <c r="M32" s="178">
        <v>0</v>
      </c>
      <c r="N32" s="179">
        <f t="shared" si="16"/>
        <v>0</v>
      </c>
      <c r="O32" s="178"/>
    </row>
    <row r="33" spans="1:15" ht="15.6">
      <c r="A33" s="70">
        <f t="shared" si="18"/>
        <v>16</v>
      </c>
      <c r="B33" s="222"/>
      <c r="C33" s="342">
        <v>0</v>
      </c>
      <c r="D33" s="207">
        <v>0</v>
      </c>
      <c r="E33" s="207">
        <f t="shared" si="13"/>
        <v>0</v>
      </c>
      <c r="F33" s="209">
        <v>0</v>
      </c>
      <c r="G33" s="211">
        <f t="shared" si="17"/>
        <v>0</v>
      </c>
      <c r="H33" s="208">
        <v>0</v>
      </c>
      <c r="I33" s="213">
        <f t="shared" si="14"/>
        <v>0</v>
      </c>
      <c r="J33" s="209"/>
      <c r="K33" s="221">
        <v>0</v>
      </c>
      <c r="L33" s="215">
        <f t="shared" si="15"/>
        <v>0</v>
      </c>
      <c r="M33" s="223">
        <v>0</v>
      </c>
      <c r="N33" s="215">
        <f t="shared" si="16"/>
        <v>0</v>
      </c>
      <c r="O33" s="178"/>
    </row>
    <row r="34" spans="1:15" ht="15.6">
      <c r="A34" s="70">
        <f>+A33+1</f>
        <v>17</v>
      </c>
      <c r="B34" s="100" t="s">
        <v>242</v>
      </c>
      <c r="C34" s="217">
        <f>+SUM(C29:C33)</f>
        <v>0</v>
      </c>
      <c r="D34" s="217">
        <f>+SUM(D29:D33)</f>
        <v>0</v>
      </c>
      <c r="E34" s="217">
        <f>+SUM(E29:E33)</f>
        <v>0</v>
      </c>
      <c r="F34" s="217">
        <f>+SUM(F29:F33)</f>
        <v>0</v>
      </c>
      <c r="G34" s="217">
        <f>+SUM(G29:G33)</f>
        <v>0</v>
      </c>
      <c r="H34" s="218"/>
      <c r="I34" s="217">
        <f>+SUM(I29:I33)</f>
        <v>0</v>
      </c>
      <c r="J34" s="217"/>
      <c r="K34" s="217">
        <f>+SUM(K29:K33)</f>
        <v>0</v>
      </c>
      <c r="L34" s="217">
        <f>+SUM(L29:L33)</f>
        <v>0</v>
      </c>
      <c r="M34" s="217">
        <f>+SUM(M29:M33)</f>
        <v>0</v>
      </c>
      <c r="N34" s="217">
        <f>+SUM(N29:N33)</f>
        <v>0</v>
      </c>
      <c r="O34" s="209"/>
    </row>
    <row r="35" spans="1:15" ht="15.6">
      <c r="A35" s="70"/>
      <c r="B35" s="100"/>
      <c r="C35" s="100"/>
      <c r="D35" s="100"/>
      <c r="E35" s="217"/>
      <c r="F35" s="217"/>
      <c r="G35" s="217"/>
      <c r="H35" s="218"/>
      <c r="I35" s="217"/>
      <c r="J35" s="217"/>
      <c r="K35" s="217"/>
      <c r="L35" s="179"/>
      <c r="M35" s="179"/>
      <c r="N35" s="179"/>
      <c r="O35" s="179"/>
    </row>
    <row r="36" spans="1:15" ht="30.6">
      <c r="A36" s="70">
        <f>+A34+1</f>
        <v>18</v>
      </c>
      <c r="B36" s="100" t="s">
        <v>243</v>
      </c>
      <c r="C36" s="100"/>
      <c r="D36" s="100"/>
      <c r="E36" s="217">
        <f>+E19+E26+E34</f>
        <v>0</v>
      </c>
      <c r="F36" s="217"/>
      <c r="G36" s="217">
        <f>+G19+G26+G34</f>
        <v>0</v>
      </c>
      <c r="H36" s="218"/>
      <c r="I36" s="217">
        <f>+I19+I26+I34</f>
        <v>0</v>
      </c>
      <c r="J36" s="217"/>
      <c r="K36" s="217">
        <f>+K19+K26+K34</f>
        <v>0</v>
      </c>
      <c r="L36" s="217">
        <f>+L19+L26+L34</f>
        <v>0</v>
      </c>
      <c r="M36" s="217">
        <f>+M19+M26+M34</f>
        <v>0</v>
      </c>
      <c r="N36" s="217">
        <f>+N19+N26+N34</f>
        <v>0</v>
      </c>
      <c r="O36" s="209"/>
    </row>
    <row r="37" spans="1:15" ht="15.6">
      <c r="A37" s="70">
        <f>+A36+1</f>
        <v>19</v>
      </c>
      <c r="B37" s="100" t="s">
        <v>244</v>
      </c>
      <c r="C37" s="100"/>
      <c r="D37" s="100"/>
      <c r="E37" s="221">
        <v>0</v>
      </c>
      <c r="F37" s="221"/>
      <c r="G37" s="212">
        <v>0</v>
      </c>
      <c r="H37" s="218"/>
      <c r="I37" s="212">
        <v>0</v>
      </c>
      <c r="J37" s="217"/>
      <c r="K37" s="221"/>
      <c r="L37" s="212">
        <v>0</v>
      </c>
      <c r="M37" s="179"/>
      <c r="N37" s="212">
        <v>0</v>
      </c>
      <c r="O37" s="178"/>
    </row>
    <row r="38" spans="1:15" ht="30.6">
      <c r="A38" s="70">
        <f>+A37+1</f>
        <v>20</v>
      </c>
      <c r="B38" s="100" t="s">
        <v>245</v>
      </c>
      <c r="C38" s="100"/>
      <c r="D38" s="100"/>
      <c r="E38" s="217">
        <f>+E36+E37</f>
        <v>0</v>
      </c>
      <c r="F38" s="221"/>
      <c r="G38" s="217">
        <f>+G36+G37</f>
        <v>0</v>
      </c>
      <c r="H38" s="218"/>
      <c r="I38" s="217">
        <f>+I36+I37</f>
        <v>0</v>
      </c>
      <c r="J38" s="217"/>
      <c r="K38" s="217"/>
      <c r="L38" s="217">
        <f>+L36+L37</f>
        <v>0</v>
      </c>
      <c r="M38" s="179"/>
      <c r="N38" s="217">
        <f>+N36+N37</f>
        <v>0</v>
      </c>
      <c r="O38" s="178"/>
    </row>
    <row r="39" spans="1:15" ht="15.6">
      <c r="A39" s="70"/>
      <c r="B39" s="100"/>
      <c r="C39" s="100"/>
      <c r="D39" s="100"/>
      <c r="E39" s="217"/>
      <c r="F39" s="217"/>
      <c r="G39" s="217"/>
      <c r="H39" s="218"/>
      <c r="I39" s="217"/>
      <c r="J39" s="217"/>
      <c r="K39" s="217"/>
      <c r="L39" s="179"/>
      <c r="M39" s="179"/>
      <c r="N39" s="179"/>
      <c r="O39" s="179"/>
    </row>
    <row r="40" spans="1:15" ht="15.6">
      <c r="A40" s="70"/>
      <c r="B40" s="100"/>
      <c r="C40" s="100"/>
      <c r="D40" s="100"/>
      <c r="E40" s="217"/>
      <c r="F40" s="217"/>
      <c r="G40" s="217"/>
      <c r="H40" s="218"/>
      <c r="I40" s="217"/>
      <c r="J40" s="217"/>
      <c r="K40" s="217"/>
      <c r="L40" s="179"/>
      <c r="M40" s="179"/>
      <c r="N40" s="179"/>
      <c r="O40" s="179"/>
    </row>
    <row r="41" spans="1:15" ht="31.2">
      <c r="A41" s="70"/>
      <c r="B41" s="126" t="s">
        <v>246</v>
      </c>
      <c r="C41" s="126"/>
      <c r="D41" s="126"/>
      <c r="E41" s="217"/>
      <c r="F41" s="217"/>
      <c r="G41" s="217"/>
      <c r="H41" s="218"/>
      <c r="I41" s="217"/>
      <c r="J41" s="217"/>
      <c r="K41" s="217"/>
      <c r="L41" s="179"/>
      <c r="M41" s="179"/>
      <c r="N41" s="179"/>
      <c r="O41" s="179"/>
    </row>
    <row r="42" spans="1:15" ht="31.5" customHeight="1">
      <c r="A42" s="70"/>
      <c r="B42" s="216" t="s">
        <v>237</v>
      </c>
      <c r="C42" s="216"/>
      <c r="D42" s="216"/>
      <c r="E42" s="220"/>
      <c r="F42" s="220"/>
      <c r="G42" s="220"/>
      <c r="H42" s="218"/>
      <c r="I42" s="217"/>
      <c r="J42" s="217"/>
      <c r="K42" s="217"/>
      <c r="L42" s="179"/>
      <c r="M42" s="179"/>
      <c r="N42" s="179"/>
      <c r="O42" s="179"/>
    </row>
    <row r="43" spans="1:15" ht="15.6">
      <c r="A43" s="70">
        <f>+A38+1</f>
        <v>21</v>
      </c>
      <c r="B43" s="222"/>
      <c r="C43" s="209">
        <v>0</v>
      </c>
      <c r="D43" s="207">
        <f>+C43*$J$76</f>
        <v>0</v>
      </c>
      <c r="E43" s="207">
        <f t="shared" ref="E43:E44" si="19">+C43-D43</f>
        <v>0</v>
      </c>
      <c r="F43" s="209">
        <v>0</v>
      </c>
      <c r="G43" s="211">
        <f>+E43-F43</f>
        <v>0</v>
      </c>
      <c r="H43" s="208">
        <v>0</v>
      </c>
      <c r="I43" s="207">
        <f t="shared" ref="I43:I44" si="20">+G43*H43</f>
        <v>0</v>
      </c>
      <c r="J43" s="209"/>
      <c r="K43" s="217">
        <v>0</v>
      </c>
      <c r="L43" s="179">
        <f>+I43-K43</f>
        <v>0</v>
      </c>
      <c r="M43" s="209">
        <v>0</v>
      </c>
      <c r="N43" s="179">
        <f>+L43-M43</f>
        <v>0</v>
      </c>
      <c r="O43" s="209"/>
    </row>
    <row r="44" spans="1:15" ht="15.6">
      <c r="A44" s="70">
        <f>+A43+1</f>
        <v>22</v>
      </c>
      <c r="B44" s="222"/>
      <c r="C44" s="212">
        <v>0</v>
      </c>
      <c r="D44" s="213">
        <f>+C44*$J$76</f>
        <v>0</v>
      </c>
      <c r="E44" s="213">
        <f t="shared" si="19"/>
        <v>0</v>
      </c>
      <c r="F44" s="212">
        <v>0</v>
      </c>
      <c r="G44" s="214">
        <f>+E44-F44</f>
        <v>0</v>
      </c>
      <c r="H44" s="208">
        <v>0</v>
      </c>
      <c r="I44" s="341">
        <f t="shared" si="20"/>
        <v>0</v>
      </c>
      <c r="J44" s="209"/>
      <c r="K44" s="221">
        <v>0</v>
      </c>
      <c r="L44" s="215">
        <f>+I44-K44</f>
        <v>0</v>
      </c>
      <c r="M44" s="212">
        <v>0</v>
      </c>
      <c r="N44" s="215">
        <f>+L44-M44</f>
        <v>0</v>
      </c>
      <c r="O44" s="212"/>
    </row>
    <row r="45" spans="1:15" ht="15.6">
      <c r="A45" s="70">
        <f>+A44+1</f>
        <v>23</v>
      </c>
      <c r="B45" s="100" t="s">
        <v>247</v>
      </c>
      <c r="C45" s="217">
        <f>+C43+C44</f>
        <v>0</v>
      </c>
      <c r="D45" s="217">
        <f>+D43+D44</f>
        <v>0</v>
      </c>
      <c r="E45" s="217">
        <f>+E43+E44</f>
        <v>0</v>
      </c>
      <c r="F45" s="217">
        <f>+F43+F44</f>
        <v>0</v>
      </c>
      <c r="G45" s="217">
        <f>+G43+G44</f>
        <v>0</v>
      </c>
      <c r="H45" s="218"/>
      <c r="I45" s="217">
        <v>0</v>
      </c>
      <c r="J45" s="217"/>
      <c r="K45" s="217">
        <v>0</v>
      </c>
      <c r="L45" s="217">
        <v>0</v>
      </c>
      <c r="M45" s="217">
        <v>0</v>
      </c>
      <c r="N45" s="217">
        <v>0</v>
      </c>
      <c r="O45" s="209"/>
    </row>
    <row r="46" spans="1:15" ht="15.6">
      <c r="A46" s="70"/>
      <c r="B46" s="100"/>
      <c r="C46" s="217"/>
      <c r="D46" s="217"/>
      <c r="E46" s="217"/>
      <c r="F46" s="217"/>
      <c r="G46" s="217"/>
      <c r="H46" s="218"/>
      <c r="I46" s="217"/>
      <c r="J46" s="217"/>
      <c r="K46" s="217"/>
      <c r="L46" s="179"/>
      <c r="M46" s="179"/>
      <c r="N46" s="179"/>
      <c r="O46" s="179"/>
    </row>
    <row r="47" spans="1:15" ht="15.6">
      <c r="A47" s="70"/>
      <c r="B47" s="216" t="s">
        <v>239</v>
      </c>
      <c r="C47" s="217"/>
      <c r="D47" s="217"/>
      <c r="E47" s="217"/>
      <c r="F47" s="217"/>
      <c r="G47" s="217"/>
      <c r="H47" s="218"/>
      <c r="I47" s="217"/>
      <c r="J47" s="217"/>
      <c r="K47" s="217"/>
      <c r="L47" s="179"/>
      <c r="M47" s="179"/>
      <c r="N47" s="179"/>
      <c r="O47" s="179"/>
    </row>
    <row r="48" spans="1:15" ht="15.6">
      <c r="A48" s="70">
        <f>+A45+1</f>
        <v>24</v>
      </c>
      <c r="B48" s="329" t="s">
        <v>413</v>
      </c>
      <c r="C48" s="209">
        <v>0</v>
      </c>
      <c r="D48" s="207">
        <f>+C48*$J$76</f>
        <v>0</v>
      </c>
      <c r="E48" s="207">
        <f t="shared" ref="E48:E52" si="21">+C48-D48</f>
        <v>0</v>
      </c>
      <c r="F48" s="209">
        <v>0</v>
      </c>
      <c r="G48" s="211">
        <f>+E48+F48</f>
        <v>0</v>
      </c>
      <c r="H48" s="208">
        <v>0</v>
      </c>
      <c r="I48" s="207">
        <f t="shared" ref="I48:I52" si="22">+G48*H48</f>
        <v>0</v>
      </c>
      <c r="J48" s="210" t="s">
        <v>248</v>
      </c>
      <c r="K48" s="211">
        <v>0</v>
      </c>
      <c r="L48" s="179">
        <f t="shared" ref="L48:L52" si="23">+I48-K48</f>
        <v>0</v>
      </c>
      <c r="M48" s="178">
        <v>0</v>
      </c>
      <c r="N48" s="179">
        <f t="shared" ref="N48:N52" si="24">+L48-M48</f>
        <v>0</v>
      </c>
      <c r="O48" s="178"/>
    </row>
    <row r="49" spans="1:15" ht="15.6">
      <c r="A49" s="70">
        <f>+A48+1</f>
        <v>25</v>
      </c>
      <c r="B49" s="225"/>
      <c r="C49" s="209">
        <v>0</v>
      </c>
      <c r="D49" s="207">
        <f>+C49*$J$76</f>
        <v>0</v>
      </c>
      <c r="E49" s="207">
        <f t="shared" si="21"/>
        <v>0</v>
      </c>
      <c r="F49" s="209">
        <v>0</v>
      </c>
      <c r="G49" s="211">
        <f t="shared" ref="G49:G52" si="25">+E49+F49</f>
        <v>0</v>
      </c>
      <c r="H49" s="208">
        <v>0</v>
      </c>
      <c r="I49" s="207">
        <f t="shared" si="22"/>
        <v>0</v>
      </c>
      <c r="J49" s="235"/>
      <c r="K49" s="211">
        <v>0</v>
      </c>
      <c r="L49" s="179">
        <f t="shared" si="23"/>
        <v>0</v>
      </c>
      <c r="M49" s="178">
        <v>0</v>
      </c>
      <c r="N49" s="179">
        <f t="shared" si="24"/>
        <v>0</v>
      </c>
      <c r="O49" s="178"/>
    </row>
    <row r="50" spans="1:15" ht="15.6">
      <c r="A50" s="70">
        <f t="shared" ref="A50:A52" si="26">+A49+1</f>
        <v>26</v>
      </c>
      <c r="B50" s="225"/>
      <c r="C50" s="209">
        <v>0</v>
      </c>
      <c r="D50" s="207">
        <f>+C50*$J$76</f>
        <v>0</v>
      </c>
      <c r="E50" s="207">
        <f t="shared" si="21"/>
        <v>0</v>
      </c>
      <c r="F50" s="209">
        <v>0</v>
      </c>
      <c r="G50" s="211">
        <f t="shared" si="25"/>
        <v>0</v>
      </c>
      <c r="H50" s="208">
        <v>0</v>
      </c>
      <c r="I50" s="207">
        <f t="shared" si="22"/>
        <v>0</v>
      </c>
      <c r="J50" s="235"/>
      <c r="K50" s="211">
        <v>0</v>
      </c>
      <c r="L50" s="179">
        <f t="shared" si="23"/>
        <v>0</v>
      </c>
      <c r="M50" s="178">
        <v>0</v>
      </c>
      <c r="N50" s="179">
        <f t="shared" si="24"/>
        <v>0</v>
      </c>
      <c r="O50" s="178"/>
    </row>
    <row r="51" spans="1:15" ht="15.6">
      <c r="A51" s="70">
        <f t="shared" si="26"/>
        <v>27</v>
      </c>
      <c r="B51" s="225"/>
      <c r="C51" s="209">
        <v>0</v>
      </c>
      <c r="D51" s="207">
        <f>+C51*$J$76</f>
        <v>0</v>
      </c>
      <c r="E51" s="207">
        <f t="shared" si="21"/>
        <v>0</v>
      </c>
      <c r="F51" s="209">
        <v>0</v>
      </c>
      <c r="G51" s="211">
        <f t="shared" si="25"/>
        <v>0</v>
      </c>
      <c r="H51" s="208">
        <v>0</v>
      </c>
      <c r="I51" s="207">
        <f t="shared" si="22"/>
        <v>0</v>
      </c>
      <c r="J51" s="235"/>
      <c r="K51" s="211">
        <v>0</v>
      </c>
      <c r="L51" s="179">
        <f t="shared" si="23"/>
        <v>0</v>
      </c>
      <c r="M51" s="178">
        <v>0</v>
      </c>
      <c r="N51" s="179">
        <f t="shared" si="24"/>
        <v>0</v>
      </c>
      <c r="O51" s="178"/>
    </row>
    <row r="52" spans="1:15" ht="15.6">
      <c r="A52" s="70">
        <f t="shared" si="26"/>
        <v>28</v>
      </c>
      <c r="B52" s="225"/>
      <c r="C52" s="212">
        <v>0</v>
      </c>
      <c r="D52" s="213">
        <f>+C52*$J$76</f>
        <v>0</v>
      </c>
      <c r="E52" s="213">
        <f t="shared" si="21"/>
        <v>0</v>
      </c>
      <c r="F52" s="212">
        <v>0</v>
      </c>
      <c r="G52" s="214">
        <f t="shared" si="25"/>
        <v>0</v>
      </c>
      <c r="H52" s="208">
        <v>0</v>
      </c>
      <c r="I52" s="213">
        <f t="shared" si="22"/>
        <v>0</v>
      </c>
      <c r="J52" s="235"/>
      <c r="K52" s="214">
        <v>0</v>
      </c>
      <c r="L52" s="215">
        <f t="shared" si="23"/>
        <v>0</v>
      </c>
      <c r="M52" s="223">
        <v>0</v>
      </c>
      <c r="N52" s="215">
        <f t="shared" si="24"/>
        <v>0</v>
      </c>
      <c r="O52" s="178"/>
    </row>
    <row r="53" spans="1:15" ht="15.6">
      <c r="A53" s="70">
        <f>+A52+1</f>
        <v>29</v>
      </c>
      <c r="B53" s="100" t="s">
        <v>240</v>
      </c>
      <c r="C53" s="217">
        <f>+SUM(C48:C52)</f>
        <v>0</v>
      </c>
      <c r="D53" s="217">
        <f>+SUM(D48:D52)</f>
        <v>0</v>
      </c>
      <c r="E53" s="217">
        <f>+SUM(E48:E52)</f>
        <v>0</v>
      </c>
      <c r="F53" s="217">
        <f>+SUM(F48:F52)</f>
        <v>0</v>
      </c>
      <c r="G53" s="217">
        <f>+SUM(G48:G52)</f>
        <v>0</v>
      </c>
      <c r="H53" s="218"/>
      <c r="I53" s="226">
        <f>+SUM(I48:I52)</f>
        <v>0</v>
      </c>
      <c r="J53" s="226"/>
      <c r="K53" s="226">
        <f>+SUM(K48:K52)</f>
        <v>0</v>
      </c>
      <c r="L53" s="226">
        <f>+SUM(L48:L52)</f>
        <v>0</v>
      </c>
      <c r="M53" s="226">
        <f>+SUM(M48:M52)</f>
        <v>0</v>
      </c>
      <c r="N53" s="226">
        <f>+SUM(N48:N52)</f>
        <v>0</v>
      </c>
      <c r="O53" s="232"/>
    </row>
    <row r="54" spans="1:15" ht="15.6">
      <c r="A54" s="70"/>
      <c r="B54" s="100"/>
      <c r="C54" s="217"/>
      <c r="D54" s="217"/>
      <c r="E54" s="217"/>
      <c r="F54" s="217"/>
      <c r="G54" s="217"/>
      <c r="H54" s="218"/>
      <c r="I54" s="217"/>
      <c r="J54" s="217"/>
      <c r="K54" s="217"/>
      <c r="L54" s="179"/>
      <c r="M54" s="179"/>
      <c r="N54" s="179"/>
      <c r="O54" s="179"/>
    </row>
    <row r="55" spans="1:15" ht="15.6">
      <c r="A55" s="70"/>
      <c r="B55" s="100" t="s">
        <v>241</v>
      </c>
      <c r="C55" s="217"/>
      <c r="D55" s="217"/>
      <c r="E55" s="217"/>
      <c r="F55" s="217"/>
      <c r="G55" s="217"/>
      <c r="H55" s="218"/>
      <c r="I55" s="217"/>
      <c r="J55" s="217"/>
      <c r="K55" s="217"/>
      <c r="L55" s="179"/>
      <c r="M55" s="179"/>
      <c r="N55" s="179"/>
      <c r="O55" s="179"/>
    </row>
    <row r="56" spans="1:15" ht="15.6">
      <c r="A56" s="70">
        <f>+A53+1</f>
        <v>30</v>
      </c>
      <c r="B56" s="225"/>
      <c r="C56" s="209">
        <v>0</v>
      </c>
      <c r="D56" s="207">
        <f>+C56*$J$76</f>
        <v>0</v>
      </c>
      <c r="E56" s="207">
        <f t="shared" ref="E56:E60" si="27">+C56-D56</f>
        <v>0</v>
      </c>
      <c r="F56" s="209">
        <v>0</v>
      </c>
      <c r="G56" s="211">
        <f>+E56-F56</f>
        <v>0</v>
      </c>
      <c r="H56" s="208">
        <v>0</v>
      </c>
      <c r="I56" s="207">
        <f t="shared" ref="I56:I60" si="28">+G56*H56</f>
        <v>0</v>
      </c>
      <c r="J56" s="235"/>
      <c r="K56" s="211">
        <v>0</v>
      </c>
      <c r="L56" s="179">
        <f t="shared" ref="L56:L60" si="29">+I56-K56</f>
        <v>0</v>
      </c>
      <c r="M56" s="179">
        <v>0</v>
      </c>
      <c r="N56" s="179">
        <f t="shared" ref="N56:N60" si="30">+L56-M56</f>
        <v>0</v>
      </c>
      <c r="O56" s="178"/>
    </row>
    <row r="57" spans="1:15" ht="15.6">
      <c r="A57" s="70">
        <f>+A56+1</f>
        <v>31</v>
      </c>
      <c r="B57" s="225"/>
      <c r="C57" s="209">
        <v>0</v>
      </c>
      <c r="D57" s="207">
        <f>+C57*$J$76</f>
        <v>0</v>
      </c>
      <c r="E57" s="207">
        <f t="shared" si="27"/>
        <v>0</v>
      </c>
      <c r="F57" s="209">
        <v>0</v>
      </c>
      <c r="G57" s="211">
        <f t="shared" ref="G57:G60" si="31">+E57-F57</f>
        <v>0</v>
      </c>
      <c r="H57" s="208">
        <v>0</v>
      </c>
      <c r="I57" s="207">
        <f t="shared" si="28"/>
        <v>0</v>
      </c>
      <c r="J57" s="235"/>
      <c r="K57" s="211">
        <v>0</v>
      </c>
      <c r="L57" s="179">
        <f t="shared" si="29"/>
        <v>0</v>
      </c>
      <c r="M57" s="179">
        <v>0</v>
      </c>
      <c r="N57" s="179">
        <f t="shared" si="30"/>
        <v>0</v>
      </c>
      <c r="O57" s="178"/>
    </row>
    <row r="58" spans="1:15" ht="15.6">
      <c r="A58" s="70">
        <f t="shared" ref="A58:A60" si="32">+A57+1</f>
        <v>32</v>
      </c>
      <c r="B58" s="225"/>
      <c r="C58" s="209">
        <v>0</v>
      </c>
      <c r="D58" s="207">
        <f>+C58*$J$76</f>
        <v>0</v>
      </c>
      <c r="E58" s="207">
        <f t="shared" si="27"/>
        <v>0</v>
      </c>
      <c r="F58" s="209">
        <v>0</v>
      </c>
      <c r="G58" s="211">
        <f t="shared" si="31"/>
        <v>0</v>
      </c>
      <c r="H58" s="208">
        <v>0</v>
      </c>
      <c r="I58" s="207">
        <f t="shared" si="28"/>
        <v>0</v>
      </c>
      <c r="J58" s="235"/>
      <c r="K58" s="211">
        <v>0</v>
      </c>
      <c r="L58" s="179">
        <f t="shared" si="29"/>
        <v>0</v>
      </c>
      <c r="M58" s="179">
        <v>0</v>
      </c>
      <c r="N58" s="179">
        <f t="shared" si="30"/>
        <v>0</v>
      </c>
      <c r="O58" s="178"/>
    </row>
    <row r="59" spans="1:15" ht="15.6">
      <c r="A59" s="70">
        <f t="shared" si="32"/>
        <v>33</v>
      </c>
      <c r="B59" s="225"/>
      <c r="C59" s="209">
        <v>0</v>
      </c>
      <c r="D59" s="207">
        <f>+C59*$J$76</f>
        <v>0</v>
      </c>
      <c r="E59" s="207">
        <f t="shared" si="27"/>
        <v>0</v>
      </c>
      <c r="F59" s="209">
        <v>0</v>
      </c>
      <c r="G59" s="211">
        <f t="shared" si="31"/>
        <v>0</v>
      </c>
      <c r="H59" s="208">
        <v>0</v>
      </c>
      <c r="I59" s="207">
        <f t="shared" si="28"/>
        <v>0</v>
      </c>
      <c r="J59" s="235"/>
      <c r="K59" s="211">
        <v>0</v>
      </c>
      <c r="L59" s="179">
        <f t="shared" si="29"/>
        <v>0</v>
      </c>
      <c r="M59" s="179">
        <v>0</v>
      </c>
      <c r="N59" s="179">
        <f t="shared" si="30"/>
        <v>0</v>
      </c>
      <c r="O59" s="178"/>
    </row>
    <row r="60" spans="1:15" ht="15.6">
      <c r="A60" s="70">
        <f t="shared" si="32"/>
        <v>34</v>
      </c>
      <c r="B60" s="225"/>
      <c r="C60" s="212">
        <v>0</v>
      </c>
      <c r="D60" s="213">
        <f>+C60*$J$76</f>
        <v>0</v>
      </c>
      <c r="E60" s="213">
        <f t="shared" si="27"/>
        <v>0</v>
      </c>
      <c r="F60" s="212">
        <v>0</v>
      </c>
      <c r="G60" s="211">
        <f t="shared" si="31"/>
        <v>0</v>
      </c>
      <c r="H60" s="208">
        <v>0</v>
      </c>
      <c r="I60" s="213">
        <f t="shared" si="28"/>
        <v>0</v>
      </c>
      <c r="J60" s="235"/>
      <c r="K60" s="214">
        <v>0</v>
      </c>
      <c r="L60" s="215">
        <f t="shared" si="29"/>
        <v>0</v>
      </c>
      <c r="M60" s="215">
        <v>0</v>
      </c>
      <c r="N60" s="215">
        <f t="shared" si="30"/>
        <v>0</v>
      </c>
      <c r="O60" s="178"/>
    </row>
    <row r="61" spans="1:15" ht="15.6">
      <c r="A61" s="70">
        <f>+A60+1</f>
        <v>35</v>
      </c>
      <c r="B61" s="70" t="s">
        <v>249</v>
      </c>
      <c r="C61" s="217">
        <f>+SUM(C56:C60)</f>
        <v>0</v>
      </c>
      <c r="D61" s="217">
        <f>+SUM(D47:D60)</f>
        <v>0</v>
      </c>
      <c r="E61" s="217">
        <f>+SUM(E56:E60)</f>
        <v>0</v>
      </c>
      <c r="F61" s="217">
        <f>+SUM(F56:F60)</f>
        <v>0</v>
      </c>
      <c r="G61" s="217">
        <f>+SUM(G56:G60)</f>
        <v>0</v>
      </c>
      <c r="H61" s="218"/>
      <c r="I61" s="217">
        <f>+SUM(I56:I60)</f>
        <v>0</v>
      </c>
      <c r="J61" s="217"/>
      <c r="K61" s="217">
        <f>+SUM(K56:K60)</f>
        <v>0</v>
      </c>
      <c r="L61" s="217">
        <f>+SUM(L56:L60)</f>
        <v>0</v>
      </c>
      <c r="M61" s="217">
        <f>+SUM(M56:M60)</f>
        <v>0</v>
      </c>
      <c r="N61" s="217">
        <f>+SUM(N56:N60)</f>
        <v>0</v>
      </c>
      <c r="O61" s="209"/>
    </row>
    <row r="62" spans="1:15" ht="16.8">
      <c r="A62" s="70"/>
      <c r="B62" s="70"/>
      <c r="C62" s="70"/>
      <c r="D62" s="70"/>
      <c r="E62" s="220"/>
      <c r="F62" s="227"/>
      <c r="G62" s="220"/>
      <c r="H62" s="218"/>
      <c r="I62" s="220"/>
      <c r="J62" s="220"/>
      <c r="K62" s="220"/>
      <c r="L62" s="220"/>
      <c r="M62" s="220"/>
      <c r="N62" s="220"/>
      <c r="O62" s="391"/>
    </row>
    <row r="63" spans="1:15" ht="31.8">
      <c r="A63" s="70">
        <f>+A61+1</f>
        <v>36</v>
      </c>
      <c r="B63" s="100" t="s">
        <v>243</v>
      </c>
      <c r="C63" s="100"/>
      <c r="D63" s="100"/>
      <c r="E63" s="217">
        <f>+E45+E53+E61</f>
        <v>0</v>
      </c>
      <c r="F63" s="217"/>
      <c r="G63" s="217">
        <f>+G45+G53+G61</f>
        <v>0</v>
      </c>
      <c r="H63" s="218"/>
      <c r="I63" s="217">
        <f>+I45+I53+I61</f>
        <v>0</v>
      </c>
      <c r="J63" s="220"/>
      <c r="K63" s="217">
        <f>+K45+K53+K61</f>
        <v>0</v>
      </c>
      <c r="L63" s="217">
        <f>+L45+L53+L61</f>
        <v>0</v>
      </c>
      <c r="M63" s="217">
        <f>+M45+M53+M61</f>
        <v>0</v>
      </c>
      <c r="N63" s="217">
        <f>+N45+N53+N61</f>
        <v>0</v>
      </c>
      <c r="O63" s="209"/>
    </row>
    <row r="64" spans="1:15" ht="15.6">
      <c r="A64" s="70">
        <f>+A63+1</f>
        <v>37</v>
      </c>
      <c r="B64" s="100" t="s">
        <v>244</v>
      </c>
      <c r="C64" s="100"/>
      <c r="D64" s="100"/>
      <c r="E64" s="212">
        <v>0.26582278481012656</v>
      </c>
      <c r="F64" s="221"/>
      <c r="G64" s="212">
        <v>0</v>
      </c>
      <c r="H64" s="218"/>
      <c r="I64" s="212">
        <v>0</v>
      </c>
      <c r="J64" s="217"/>
      <c r="K64" s="217"/>
      <c r="L64" s="212">
        <v>0</v>
      </c>
      <c r="M64" s="179"/>
      <c r="N64" s="212">
        <v>0</v>
      </c>
      <c r="O64" s="178"/>
    </row>
    <row r="65" spans="1:17" ht="30.6">
      <c r="A65" s="70">
        <f>+A64+1</f>
        <v>38</v>
      </c>
      <c r="B65" s="100" t="s">
        <v>250</v>
      </c>
      <c r="C65" s="100"/>
      <c r="D65" s="100"/>
      <c r="E65" s="228">
        <f>+E63+E64</f>
        <v>0.26582278481012656</v>
      </c>
      <c r="F65" s="229"/>
      <c r="G65" s="228">
        <f>+G63+G64</f>
        <v>0</v>
      </c>
      <c r="H65" s="230"/>
      <c r="I65" s="228">
        <f>+I63+I64</f>
        <v>0</v>
      </c>
      <c r="J65" s="229"/>
      <c r="K65" s="229"/>
      <c r="L65" s="228">
        <f>+L63+L64</f>
        <v>0</v>
      </c>
      <c r="M65" s="229"/>
      <c r="N65" s="228">
        <f>+N63+N64</f>
        <v>0</v>
      </c>
      <c r="O65" s="233"/>
    </row>
    <row r="66" spans="1:17" ht="15.6">
      <c r="A66" s="70"/>
      <c r="B66" s="100"/>
      <c r="C66" s="100"/>
      <c r="D66" s="100"/>
      <c r="E66" s="229"/>
      <c r="F66" s="229"/>
      <c r="G66" s="229"/>
      <c r="H66" s="218"/>
      <c r="I66" s="229"/>
      <c r="J66" s="229"/>
      <c r="K66" s="229"/>
      <c r="L66" s="229"/>
      <c r="M66" s="229"/>
      <c r="N66" s="229"/>
      <c r="O66" s="392"/>
    </row>
    <row r="67" spans="1:17" ht="15.6">
      <c r="A67" s="70">
        <f>+A65+1</f>
        <v>39</v>
      </c>
      <c r="B67" s="100" t="s">
        <v>223</v>
      </c>
      <c r="C67" s="100"/>
      <c r="D67" s="100"/>
      <c r="E67" s="229">
        <f>+E38+E65</f>
        <v>0.26582278481012656</v>
      </c>
      <c r="F67" s="229"/>
      <c r="G67" s="229">
        <f>+G38+G65</f>
        <v>0</v>
      </c>
      <c r="H67" s="218"/>
      <c r="I67" s="229">
        <f>+I38+I65</f>
        <v>0</v>
      </c>
      <c r="J67" s="229"/>
      <c r="K67" s="229"/>
      <c r="L67" s="229">
        <f>+L38+L65</f>
        <v>0</v>
      </c>
      <c r="M67" s="229"/>
      <c r="N67" s="229">
        <f>+N38+N65</f>
        <v>0</v>
      </c>
      <c r="O67" s="233"/>
    </row>
    <row r="68" spans="1:17" ht="15.6">
      <c r="A68" s="70"/>
      <c r="B68" s="100"/>
      <c r="C68" s="100"/>
      <c r="D68" s="100"/>
      <c r="E68" s="229"/>
      <c r="F68" s="229"/>
      <c r="G68" s="229"/>
      <c r="H68" s="218"/>
      <c r="I68" s="229"/>
      <c r="J68" s="229"/>
      <c r="K68" s="229"/>
      <c r="L68" s="229"/>
      <c r="M68" s="229"/>
      <c r="N68" s="229"/>
      <c r="O68" s="392"/>
    </row>
    <row r="69" spans="1:17" ht="15.6">
      <c r="A69" s="70">
        <f>+A67+1</f>
        <v>40</v>
      </c>
      <c r="B69" s="70" t="s">
        <v>251</v>
      </c>
      <c r="C69" s="70"/>
      <c r="D69" s="70"/>
      <c r="E69" s="70"/>
      <c r="F69" s="70"/>
      <c r="G69" s="70"/>
      <c r="H69" s="70"/>
      <c r="I69" s="70"/>
      <c r="J69" s="70"/>
      <c r="K69" s="179">
        <f>+K36+K63</f>
        <v>0</v>
      </c>
      <c r="L69" s="70"/>
      <c r="M69" s="179">
        <f>+M36+M63</f>
        <v>0</v>
      </c>
      <c r="N69" s="70"/>
      <c r="O69" s="178"/>
    </row>
    <row r="70" spans="1:17" ht="15.6">
      <c r="A70" s="70"/>
      <c r="B70" s="70"/>
      <c r="C70" s="70"/>
      <c r="D70" s="70"/>
      <c r="E70" s="70"/>
      <c r="F70" s="70"/>
      <c r="G70" s="70"/>
      <c r="H70" s="70"/>
      <c r="I70" s="70"/>
      <c r="J70" s="70"/>
      <c r="K70" s="70"/>
      <c r="L70" s="70"/>
      <c r="M70" s="70"/>
      <c r="N70" s="70"/>
      <c r="O70" s="70"/>
    </row>
    <row r="71" spans="1:17" ht="15.6">
      <c r="A71" s="70"/>
      <c r="B71" s="70" t="s">
        <v>258</v>
      </c>
      <c r="C71" s="70"/>
      <c r="D71" s="70"/>
      <c r="E71" s="70"/>
      <c r="F71" s="70"/>
      <c r="G71" s="70"/>
      <c r="H71" s="70"/>
      <c r="I71" s="70"/>
      <c r="J71" s="70"/>
      <c r="K71" s="70"/>
      <c r="L71" s="70"/>
      <c r="M71" s="70"/>
      <c r="N71" s="70"/>
      <c r="O71" s="70"/>
    </row>
    <row r="72" spans="1:17" ht="15.75" customHeight="1">
      <c r="A72" s="70"/>
      <c r="B72" s="949" t="s">
        <v>549</v>
      </c>
      <c r="C72" s="949"/>
      <c r="D72" s="949"/>
      <c r="E72" s="949"/>
      <c r="F72" s="949"/>
      <c r="G72" s="949"/>
      <c r="H72" s="949"/>
      <c r="I72" s="949"/>
      <c r="J72" s="949"/>
      <c r="K72" s="949"/>
      <c r="L72" s="949"/>
      <c r="M72" s="949"/>
      <c r="N72" s="949"/>
      <c r="O72" s="949"/>
      <c r="P72" s="949"/>
      <c r="Q72" s="949"/>
    </row>
    <row r="73" spans="1:17" ht="15.6">
      <c r="A73" s="70"/>
      <c r="B73" s="70" t="s">
        <v>259</v>
      </c>
      <c r="C73" s="70"/>
      <c r="D73" s="70"/>
      <c r="E73" s="70"/>
      <c r="K73" s="70"/>
      <c r="L73" s="70"/>
      <c r="M73" s="70"/>
      <c r="N73" s="70"/>
      <c r="O73" s="70"/>
    </row>
    <row r="74" spans="1:17" ht="15.6">
      <c r="A74" s="70">
        <f>+A69+1</f>
        <v>41</v>
      </c>
      <c r="B74" s="70"/>
      <c r="C74" s="70"/>
      <c r="D74" s="70"/>
      <c r="F74" s="70" t="s">
        <v>252</v>
      </c>
      <c r="G74" s="70"/>
      <c r="H74" s="70"/>
      <c r="I74" s="70"/>
      <c r="J74" s="234">
        <v>0.01</v>
      </c>
      <c r="K74" s="70"/>
      <c r="L74" s="70"/>
      <c r="M74" s="70"/>
      <c r="N74" s="70"/>
      <c r="O74" s="70"/>
    </row>
    <row r="75" spans="1:17" ht="15.6">
      <c r="A75" s="70">
        <f>+A74+1</f>
        <v>42</v>
      </c>
      <c r="B75" s="70"/>
      <c r="C75" s="70"/>
      <c r="D75" s="70"/>
      <c r="F75" s="70" t="s">
        <v>253</v>
      </c>
      <c r="G75" s="70"/>
      <c r="H75" s="70"/>
      <c r="I75" s="70"/>
      <c r="J75" s="234">
        <v>0.01</v>
      </c>
      <c r="K75" s="70"/>
      <c r="L75" s="70"/>
      <c r="M75" s="70"/>
      <c r="N75" s="70"/>
      <c r="O75" s="70"/>
    </row>
    <row r="76" spans="1:17" ht="15.6">
      <c r="A76" s="390">
        <f>+A75+1</f>
        <v>43</v>
      </c>
      <c r="F76" s="70" t="s">
        <v>254</v>
      </c>
      <c r="G76" s="70"/>
      <c r="H76" s="70"/>
      <c r="I76" s="70"/>
      <c r="J76" s="180">
        <f>+J74/J75</f>
        <v>1</v>
      </c>
    </row>
    <row r="77" spans="1:17" ht="15.6">
      <c r="B77" s="205" t="s">
        <v>260</v>
      </c>
    </row>
    <row r="78" spans="1:17" ht="15.6">
      <c r="B78" s="205" t="s">
        <v>261</v>
      </c>
    </row>
    <row r="79" spans="1:17" ht="15.6">
      <c r="B79" s="205"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6"/>
  <sheetViews>
    <sheetView zoomScaleNormal="100" zoomScaleSheetLayoutView="100" workbookViewId="0">
      <selection activeCell="C23" sqref="C23:E23"/>
    </sheetView>
  </sheetViews>
  <sheetFormatPr defaultColWidth="9.3320312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33203125" style="1" customWidth="1"/>
    <col min="7" max="12" width="14" style="1" customWidth="1"/>
    <col min="13" max="16384" width="9.33203125" style="1"/>
  </cols>
  <sheetData>
    <row r="1" spans="1:16379" ht="17.399999999999999">
      <c r="B1" s="952" t="s">
        <v>64</v>
      </c>
      <c r="C1" s="952"/>
      <c r="D1" s="952"/>
      <c r="E1" s="952"/>
      <c r="F1" s="320"/>
      <c r="G1" s="320"/>
      <c r="H1" s="320"/>
      <c r="I1" s="320"/>
      <c r="J1" s="320"/>
      <c r="K1" s="320"/>
      <c r="L1" s="320"/>
      <c r="M1" s="320"/>
      <c r="N1" s="320"/>
      <c r="O1" s="320"/>
    </row>
    <row r="2" spans="1:16379" ht="15.6">
      <c r="B2" s="950" t="s">
        <v>550</v>
      </c>
      <c r="C2" s="950"/>
      <c r="D2" s="950"/>
      <c r="E2" s="950"/>
    </row>
    <row r="3" spans="1:16379" ht="15.6">
      <c r="B3" s="951" t="str">
        <f>+'Appendix A'!K3</f>
        <v>Actual or Projected for the 12 Months Ended December ….</v>
      </c>
      <c r="C3" s="951"/>
      <c r="D3" s="951"/>
      <c r="E3" s="951"/>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928" t="s">
        <v>499</v>
      </c>
      <c r="C6" s="928"/>
      <c r="D6" s="928"/>
      <c r="E6" s="928"/>
      <c r="F6" s="928"/>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c r="A7" s="319"/>
      <c r="B7" s="12" t="s">
        <v>69</v>
      </c>
      <c r="C7" s="12" t="s">
        <v>70</v>
      </c>
      <c r="D7" s="12" t="s">
        <v>71</v>
      </c>
      <c r="E7" s="12" t="s">
        <v>72</v>
      </c>
      <c r="F7" s="12" t="s">
        <v>73</v>
      </c>
    </row>
    <row r="8" spans="1:16379" s="10" customFormat="1" ht="52.8">
      <c r="A8" s="319" t="s">
        <v>123</v>
      </c>
      <c r="B8" s="591" t="s">
        <v>579</v>
      </c>
      <c r="C8" s="592" t="s">
        <v>603</v>
      </c>
      <c r="D8" s="592" t="s">
        <v>118</v>
      </c>
      <c r="E8" s="592" t="s">
        <v>119</v>
      </c>
      <c r="F8" s="591" t="s">
        <v>9</v>
      </c>
    </row>
    <row r="9" spans="1:16379">
      <c r="B9" s="319" t="s">
        <v>68</v>
      </c>
      <c r="C9" s="13" t="s">
        <v>523</v>
      </c>
      <c r="D9" s="590"/>
      <c r="E9" s="590"/>
      <c r="F9" s="13"/>
      <c r="G9" s="11"/>
      <c r="H9" s="11"/>
      <c r="I9" s="11"/>
      <c r="J9" s="11"/>
      <c r="K9" s="11"/>
      <c r="L9" s="11"/>
    </row>
    <row r="10" spans="1:16379">
      <c r="A10" s="11">
        <v>1</v>
      </c>
      <c r="B10" s="16" t="s">
        <v>8</v>
      </c>
      <c r="C10" s="593">
        <v>0</v>
      </c>
      <c r="D10" s="304">
        <v>0</v>
      </c>
      <c r="E10" s="304">
        <v>0</v>
      </c>
      <c r="F10" s="303">
        <f>+SUM(C10:E10)</f>
        <v>0</v>
      </c>
      <c r="G10" s="39"/>
      <c r="H10" s="39"/>
      <c r="I10" s="39"/>
      <c r="J10" s="39"/>
      <c r="K10" s="39"/>
      <c r="L10" s="39"/>
    </row>
    <row r="11" spans="1:16379">
      <c r="A11" s="11"/>
      <c r="B11" s="19"/>
      <c r="C11" s="303"/>
      <c r="D11" s="305"/>
      <c r="E11" s="305"/>
      <c r="F11" s="39"/>
      <c r="G11" s="39"/>
      <c r="H11" s="39"/>
      <c r="I11" s="39"/>
      <c r="J11" s="39"/>
      <c r="K11" s="39"/>
      <c r="L11" s="39"/>
    </row>
    <row r="12" spans="1:16379">
      <c r="A12" s="11">
        <f>+A10+1</f>
        <v>2</v>
      </c>
      <c r="B12" s="19" t="s">
        <v>120</v>
      </c>
      <c r="C12" s="303">
        <f>+C10*'Appendix A'!D103</f>
        <v>0</v>
      </c>
      <c r="D12" s="305">
        <f>+D10*'Appendix A'!D103</f>
        <v>0</v>
      </c>
      <c r="E12" s="305">
        <f>+E10*'Appendix A'!D103</f>
        <v>0</v>
      </c>
      <c r="F12" s="303">
        <f>+SUM(C12:E12)</f>
        <v>0</v>
      </c>
      <c r="G12" s="39"/>
      <c r="H12" s="39"/>
      <c r="I12" s="39"/>
      <c r="J12" s="39"/>
      <c r="K12" s="39"/>
      <c r="L12" s="39"/>
    </row>
    <row r="13" spans="1:16379" ht="39.6">
      <c r="A13" s="319" t="s">
        <v>460</v>
      </c>
      <c r="B13" s="19"/>
      <c r="C13" s="343" t="str">
        <f>+"Line "&amp;A10&amp;" * Composite Tax Rate"</f>
        <v>Line 1 * Composite Tax Rate</v>
      </c>
      <c r="D13" s="343" t="str">
        <f>+C13</f>
        <v>Line 1 * Composite Tax Rate</v>
      </c>
      <c r="E13" s="343" t="str">
        <f>+C13</f>
        <v>Line 1 * Composite Tax Rate</v>
      </c>
      <c r="F13" s="343" t="str">
        <f>"Sum of Columns "&amp;C7&amp;", "&amp;D7&amp;" and "&amp;E7&amp;""</f>
        <v>Sum of Columns (b), (c) and (d)</v>
      </c>
      <c r="G13" s="39"/>
      <c r="H13" s="39"/>
      <c r="I13" s="39"/>
      <c r="J13" s="39"/>
      <c r="K13" s="39"/>
      <c r="L13" s="39"/>
    </row>
    <row r="14" spans="1:16379">
      <c r="B14" s="19"/>
      <c r="C14" s="39"/>
      <c r="D14" s="39"/>
      <c r="E14" s="39"/>
      <c r="F14" s="39"/>
      <c r="G14" s="39"/>
      <c r="H14" s="39"/>
      <c r="I14" s="39"/>
      <c r="J14" s="39"/>
      <c r="K14" s="39"/>
      <c r="L14" s="39"/>
    </row>
    <row r="15" spans="1:16379">
      <c r="B15" s="19"/>
      <c r="C15" s="39"/>
      <c r="D15" s="39"/>
      <c r="E15" s="39"/>
      <c r="F15" s="39"/>
      <c r="G15" s="39"/>
      <c r="H15" s="39"/>
      <c r="I15" s="39"/>
      <c r="J15" s="39"/>
      <c r="K15" s="39"/>
      <c r="L15" s="39"/>
    </row>
    <row r="16" spans="1:16379">
      <c r="B16" s="928" t="s">
        <v>585</v>
      </c>
      <c r="C16" s="928"/>
      <c r="D16" s="928"/>
      <c r="E16" s="928"/>
      <c r="F16" s="928"/>
      <c r="G16" s="39"/>
      <c r="H16" s="39"/>
      <c r="I16" s="39"/>
      <c r="J16" s="39"/>
      <c r="K16" s="39"/>
      <c r="L16" s="39"/>
    </row>
    <row r="17" spans="1:12">
      <c r="A17" s="319"/>
      <c r="B17" s="12" t="s">
        <v>69</v>
      </c>
      <c r="C17" s="12" t="s">
        <v>70</v>
      </c>
      <c r="D17" s="12" t="s">
        <v>71</v>
      </c>
      <c r="E17" s="12" t="s">
        <v>72</v>
      </c>
      <c r="F17" s="12" t="s">
        <v>73</v>
      </c>
      <c r="G17" s="39"/>
      <c r="H17" s="39"/>
      <c r="I17" s="39"/>
      <c r="J17" s="39"/>
      <c r="K17" s="39"/>
      <c r="L17" s="39"/>
    </row>
    <row r="18" spans="1:12" ht="52.8">
      <c r="A18" s="319" t="s">
        <v>123</v>
      </c>
      <c r="B18" s="591" t="s">
        <v>579</v>
      </c>
      <c r="C18" s="592" t="s">
        <v>603</v>
      </c>
      <c r="D18" s="592" t="s">
        <v>118</v>
      </c>
      <c r="E18" s="592" t="s">
        <v>119</v>
      </c>
      <c r="F18" s="591" t="s">
        <v>9</v>
      </c>
      <c r="G18" s="39"/>
      <c r="H18" s="39"/>
      <c r="I18" s="39"/>
      <c r="J18" s="39"/>
      <c r="K18" s="39"/>
      <c r="L18" s="39"/>
    </row>
    <row r="19" spans="1:12">
      <c r="B19" s="319" t="s">
        <v>68</v>
      </c>
      <c r="C19" s="13" t="s">
        <v>523</v>
      </c>
      <c r="D19" s="590"/>
      <c r="E19" s="590"/>
      <c r="F19" s="13"/>
      <c r="G19" s="39"/>
      <c r="H19" s="39"/>
      <c r="I19" s="39"/>
      <c r="J19" s="39"/>
      <c r="K19" s="39"/>
      <c r="L19" s="39"/>
    </row>
    <row r="20" spans="1:12" ht="14.4">
      <c r="A20" s="11">
        <f>+A12+1</f>
        <v>3</v>
      </c>
      <c r="B20" s="16" t="s">
        <v>8</v>
      </c>
      <c r="C20" s="593">
        <v>0</v>
      </c>
      <c r="D20" s="304">
        <v>0</v>
      </c>
      <c r="E20" s="304">
        <v>0</v>
      </c>
      <c r="F20" s="303">
        <f>+SUM(C20:E20)</f>
        <v>0</v>
      </c>
      <c r="G20" s="40"/>
      <c r="H20" s="40"/>
      <c r="I20" s="40"/>
      <c r="J20" s="40"/>
      <c r="K20" s="40"/>
      <c r="L20" s="40"/>
    </row>
    <row r="21" spans="1:12">
      <c r="A21" s="11"/>
      <c r="B21" s="19"/>
      <c r="C21" s="303"/>
      <c r="D21" s="305"/>
      <c r="E21" s="305"/>
      <c r="F21" s="39"/>
    </row>
    <row r="22" spans="1:12">
      <c r="A22" s="11">
        <f>+A20+1</f>
        <v>4</v>
      </c>
      <c r="B22" s="19" t="s">
        <v>120</v>
      </c>
      <c r="C22" s="303">
        <f>+C20*'Appendix A'!D103</f>
        <v>0</v>
      </c>
      <c r="D22" s="305">
        <f>+D20*'Appendix A'!D103</f>
        <v>0</v>
      </c>
      <c r="E22" s="305">
        <f>+E20*'Appendix A'!D103</f>
        <v>0</v>
      </c>
      <c r="F22" s="303">
        <f>+SUM(C22:E22)</f>
        <v>0</v>
      </c>
    </row>
    <row r="23" spans="1:12" ht="39.6">
      <c r="A23" s="319" t="s">
        <v>460</v>
      </c>
      <c r="B23" s="19"/>
      <c r="C23" s="343" t="str">
        <f>+"Line "&amp;A20&amp;" * Composite Tax Rate"</f>
        <v>Line 3 * Composite Tax Rate</v>
      </c>
      <c r="D23" s="343" t="str">
        <f>+C23</f>
        <v>Line 3 * Composite Tax Rate</v>
      </c>
      <c r="E23" s="343" t="str">
        <f>+C23</f>
        <v>Line 3 * Composite Tax Rate</v>
      </c>
      <c r="F23" s="343" t="str">
        <f>"Sum of Columns "&amp;C17&amp;", "&amp;D17&amp;" and "&amp;E17&amp;""</f>
        <v>Sum of Columns (b), (c) and (d)</v>
      </c>
    </row>
    <row r="25" spans="1:12">
      <c r="B25" s="41"/>
      <c r="D25" s="11"/>
    </row>
    <row r="26" spans="1:12" s="11" customFormat="1">
      <c r="B26" s="12"/>
    </row>
    <row r="27" spans="1:12" s="11" customFormat="1">
      <c r="B27" s="1"/>
    </row>
    <row r="28" spans="1:12">
      <c r="B28" s="42"/>
    </row>
    <row r="29" spans="1:12">
      <c r="B29" s="42"/>
    </row>
    <row r="30" spans="1:12">
      <c r="B30" s="42"/>
    </row>
    <row r="31" spans="1:12">
      <c r="B31" s="42"/>
    </row>
    <row r="32" spans="1:12">
      <c r="B32" s="42"/>
    </row>
    <row r="33" spans="2:2">
      <c r="B33" s="42"/>
    </row>
    <row r="34" spans="2:2">
      <c r="B34" s="42"/>
    </row>
    <row r="35" spans="2:2">
      <c r="B35" s="42"/>
    </row>
    <row r="36" spans="2:2">
      <c r="B36" s="42"/>
    </row>
  </sheetData>
  <mergeCells count="5">
    <mergeCell ref="B2:E2"/>
    <mergeCell ref="B3:E3"/>
    <mergeCell ref="B1:E1"/>
    <mergeCell ref="B6:F6"/>
    <mergeCell ref="B16:F16"/>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T123"/>
  <sheetViews>
    <sheetView zoomScale="90" zoomScaleNormal="90" zoomScalePageLayoutView="50" workbookViewId="0">
      <selection activeCell="B21" sqref="B21"/>
    </sheetView>
  </sheetViews>
  <sheetFormatPr defaultRowHeight="14.4"/>
  <cols>
    <col min="1" max="1" width="7.44140625" style="130" customWidth="1"/>
    <col min="2" max="2" width="13.44140625" customWidth="1"/>
    <col min="4" max="4" width="17.5546875" bestFit="1" customWidth="1"/>
    <col min="5" max="5" width="16.33203125" customWidth="1"/>
    <col min="6" max="6" width="14.33203125" bestFit="1" customWidth="1"/>
    <col min="7" max="7" width="5.6640625" customWidth="1"/>
    <col min="8" max="8" width="22" customWidth="1"/>
    <col min="9" max="9" width="7.33203125" customWidth="1"/>
    <col min="10" max="10" width="17.6640625" customWidth="1"/>
    <col min="11" max="11" width="19.6640625" customWidth="1"/>
    <col min="12" max="12" width="18.44140625" customWidth="1"/>
    <col min="13" max="13" width="19.33203125" customWidth="1"/>
    <col min="14" max="14" width="16.33203125" customWidth="1"/>
    <col min="15" max="15" width="20.6640625" customWidth="1"/>
    <col min="16" max="16" width="19" customWidth="1"/>
    <col min="17" max="17" width="14.6640625" bestFit="1" customWidth="1"/>
    <col min="18" max="18" width="17.5546875" bestFit="1" customWidth="1"/>
    <col min="19" max="19" width="17.6640625" customWidth="1"/>
  </cols>
  <sheetData>
    <row r="1" spans="1:20" ht="17.399999999999999">
      <c r="B1" s="957" t="s">
        <v>64</v>
      </c>
      <c r="C1" s="957"/>
      <c r="D1" s="957"/>
      <c r="E1" s="957"/>
      <c r="F1" s="957"/>
      <c r="G1" s="957"/>
      <c r="H1" s="957"/>
      <c r="I1" s="957"/>
      <c r="J1" s="957"/>
      <c r="K1" s="957"/>
      <c r="L1" s="957"/>
      <c r="M1" s="957"/>
      <c r="N1" s="957"/>
      <c r="O1" s="957"/>
      <c r="P1" s="957"/>
      <c r="Q1" s="957"/>
      <c r="R1" s="957"/>
    </row>
    <row r="2" spans="1:20" ht="17.399999999999999">
      <c r="B2" s="957" t="s">
        <v>733</v>
      </c>
      <c r="C2" s="957"/>
      <c r="D2" s="957"/>
      <c r="E2" s="957"/>
      <c r="F2" s="957"/>
      <c r="G2" s="957"/>
      <c r="H2" s="957"/>
      <c r="I2" s="957"/>
      <c r="J2" s="957"/>
      <c r="K2" s="957"/>
      <c r="L2" s="957"/>
      <c r="M2" s="957"/>
      <c r="N2" s="957"/>
      <c r="O2" s="957"/>
      <c r="P2" s="957"/>
      <c r="Q2" s="957"/>
      <c r="R2" s="957"/>
    </row>
    <row r="3" spans="1:20" ht="17.399999999999999">
      <c r="B3" s="958" t="str">
        <f>+'Appendix A'!K3</f>
        <v>Actual or Projected for the 12 Months Ended December ….</v>
      </c>
      <c r="C3" s="958"/>
      <c r="D3" s="958"/>
      <c r="E3" s="958"/>
      <c r="F3" s="958"/>
      <c r="G3" s="958"/>
      <c r="H3" s="958"/>
      <c r="I3" s="958"/>
      <c r="J3" s="958"/>
      <c r="K3" s="958"/>
      <c r="L3" s="958"/>
      <c r="M3" s="958"/>
      <c r="N3" s="958"/>
      <c r="O3" s="958"/>
      <c r="P3" s="958"/>
      <c r="Q3" s="958"/>
      <c r="R3" s="958"/>
    </row>
    <row r="6" spans="1:20" ht="16.2" thickBot="1">
      <c r="A6" s="344"/>
      <c r="B6" s="89" t="s">
        <v>69</v>
      </c>
      <c r="C6" s="89"/>
      <c r="D6" s="89" t="s">
        <v>70</v>
      </c>
      <c r="E6" s="89" t="s">
        <v>71</v>
      </c>
      <c r="F6" s="89" t="s">
        <v>72</v>
      </c>
      <c r="G6" s="89"/>
      <c r="H6" s="89" t="s">
        <v>73</v>
      </c>
      <c r="I6" s="89"/>
      <c r="J6" s="89" t="s">
        <v>74</v>
      </c>
      <c r="K6" s="89" t="s">
        <v>75</v>
      </c>
      <c r="L6" s="89" t="s">
        <v>76</v>
      </c>
      <c r="M6" s="89" t="s">
        <v>93</v>
      </c>
      <c r="N6" s="89" t="s">
        <v>94</v>
      </c>
      <c r="O6" s="89" t="s">
        <v>98</v>
      </c>
      <c r="P6" s="89" t="s">
        <v>121</v>
      </c>
      <c r="Q6" s="89" t="s">
        <v>195</v>
      </c>
      <c r="R6" s="89"/>
      <c r="S6" s="89"/>
    </row>
    <row r="7" spans="1:20" ht="15.6">
      <c r="A7" s="344"/>
      <c r="B7" s="359"/>
      <c r="C7" s="360"/>
      <c r="D7" s="956" t="s">
        <v>376</v>
      </c>
      <c r="E7" s="956"/>
      <c r="F7" s="956"/>
      <c r="G7" s="956"/>
      <c r="H7" s="956"/>
      <c r="I7" s="360"/>
      <c r="J7" s="954" t="s">
        <v>377</v>
      </c>
      <c r="K7" s="954"/>
      <c r="L7" s="954"/>
      <c r="M7" s="954"/>
      <c r="N7" s="954"/>
      <c r="O7" s="954"/>
      <c r="P7" s="954"/>
      <c r="Q7" s="955"/>
      <c r="R7" s="56"/>
    </row>
    <row r="8" spans="1:20" ht="63.75" customHeight="1">
      <c r="A8" s="345" t="s">
        <v>123</v>
      </c>
      <c r="B8" s="361"/>
      <c r="C8" s="344"/>
      <c r="D8" s="346" t="s">
        <v>373</v>
      </c>
      <c r="E8" s="347" t="s">
        <v>536</v>
      </c>
      <c r="F8" s="346" t="s">
        <v>61</v>
      </c>
      <c r="G8" s="56"/>
      <c r="H8" s="346" t="s">
        <v>374</v>
      </c>
      <c r="I8" s="56"/>
      <c r="J8" s="346" t="s">
        <v>537</v>
      </c>
      <c r="K8" s="609" t="s">
        <v>538</v>
      </c>
      <c r="L8" s="346" t="s">
        <v>539</v>
      </c>
      <c r="M8" s="346" t="s">
        <v>540</v>
      </c>
      <c r="N8" s="346" t="s">
        <v>767</v>
      </c>
      <c r="O8" s="346" t="s">
        <v>541</v>
      </c>
      <c r="P8" s="346" t="s">
        <v>542</v>
      </c>
      <c r="Q8" s="610" t="s">
        <v>543</v>
      </c>
      <c r="R8" s="883"/>
      <c r="S8" s="884"/>
      <c r="T8" s="882"/>
    </row>
    <row r="9" spans="1:20" ht="58.5" customHeight="1">
      <c r="A9" s="344"/>
      <c r="B9" s="361" t="s">
        <v>461</v>
      </c>
      <c r="C9" s="344"/>
      <c r="D9" s="357" t="str">
        <f>"Workpaper 1, Line "&amp;'1-RB Items'!A25&amp;""</f>
        <v>Workpaper 1, Line 14</v>
      </c>
      <c r="E9" s="876" t="s">
        <v>502</v>
      </c>
      <c r="F9" s="357" t="str">
        <f>"Workpaper 1, Line "&amp;'1-RB Items'!A46&amp;""</f>
        <v>Workpaper 1, Line 28</v>
      </c>
      <c r="G9" s="56"/>
      <c r="H9" s="357" t="str">
        <f>"Col. "&amp;D6&amp;" - Col. "&amp;F6&amp;""</f>
        <v>Col. (b) - Col. (d)</v>
      </c>
      <c r="I9" s="56"/>
      <c r="J9" s="357" t="str">
        <f>"Line "&amp;A20&amp;" * Col. "&amp;E6&amp;""</f>
        <v>Line 6 * Col. (c)</v>
      </c>
      <c r="K9" s="357" t="str">
        <f>"Line "&amp;A20&amp;" * Col. "&amp;E6&amp;""</f>
        <v>Line 6 * Col. (c)</v>
      </c>
      <c r="L9" s="357" t="str">
        <f>"Line "&amp;A20&amp;" * Col. "&amp;E6&amp;""</f>
        <v>Line 6 * Col. (c)</v>
      </c>
      <c r="M9" s="357" t="str">
        <f>"Line "&amp;A20&amp;" * Col. "&amp;E6&amp;""</f>
        <v>Line 6 * Col. (c)</v>
      </c>
      <c r="N9" s="357" t="str">
        <f>"Line "&amp;A20&amp;" * Col. "&amp;E6&amp;""</f>
        <v>Line 6 * Col. (c)</v>
      </c>
      <c r="O9" s="357" t="str">
        <f>"Line "&amp;A20&amp;" * Col. "&amp;E6&amp;""</f>
        <v>Line 6 * Col. (c)</v>
      </c>
      <c r="P9" s="357" t="str">
        <f>"Line "&amp;A20&amp;" * Col. "&amp;E6&amp;""</f>
        <v>Line 6 * Col. (c)</v>
      </c>
      <c r="Q9" s="355" t="str">
        <f>"Sum of Col. "&amp;H6&amp;" through Col. "&amp;P6&amp;""</f>
        <v>Sum of Col. (e) through Col. (l)</v>
      </c>
    </row>
    <row r="10" spans="1:20" ht="33.75" customHeight="1">
      <c r="A10" s="344">
        <v>1</v>
      </c>
      <c r="B10" s="362" t="s">
        <v>414</v>
      </c>
      <c r="C10" s="56"/>
      <c r="D10" s="63">
        <f>+'1-RB Items'!I25</f>
        <v>0</v>
      </c>
      <c r="E10" s="54" t="e">
        <f>+D10/D20</f>
        <v>#DIV/0!</v>
      </c>
      <c r="F10" s="63">
        <f>+'1-RB Items'!I46</f>
        <v>0</v>
      </c>
      <c r="G10" s="63"/>
      <c r="H10" s="63">
        <f>+D10+F10</f>
        <v>0</v>
      </c>
      <c r="I10" s="63"/>
      <c r="J10" s="63" t="e">
        <f>+J20*$E10</f>
        <v>#DIV/0!</v>
      </c>
      <c r="K10" s="63" t="e">
        <f t="shared" ref="K10:L10" si="0">+K20*$E10</f>
        <v>#DIV/0!</v>
      </c>
      <c r="L10" s="63" t="e">
        <f t="shared" si="0"/>
        <v>#DIV/0!</v>
      </c>
      <c r="M10" s="63" t="e">
        <f>+M20*$E10</f>
        <v>#DIV/0!</v>
      </c>
      <c r="N10" s="63" t="e">
        <f>+N20/E10</f>
        <v>#DIV/0!</v>
      </c>
      <c r="O10" s="63" t="e">
        <f>+O20*$E10</f>
        <v>#DIV/0!</v>
      </c>
      <c r="P10" s="63" t="e">
        <f>+P20*$E10</f>
        <v>#DIV/0!</v>
      </c>
      <c r="Q10" s="363" t="e">
        <f>+SUM(H10:P10)</f>
        <v>#DIV/0!</v>
      </c>
    </row>
    <row r="11" spans="1:20" ht="15.6">
      <c r="A11" s="344"/>
      <c r="B11" s="361"/>
      <c r="C11" s="56"/>
      <c r="D11" s="63"/>
      <c r="E11" s="54"/>
      <c r="F11" s="63"/>
      <c r="G11" s="63"/>
      <c r="H11" s="63"/>
      <c r="I11" s="63"/>
      <c r="J11" s="63"/>
      <c r="K11" s="63"/>
      <c r="L11" s="63"/>
      <c r="M11" s="63"/>
      <c r="O11" s="63"/>
      <c r="P11" s="63"/>
      <c r="Q11" s="363"/>
    </row>
    <row r="12" spans="1:20" ht="28.5" customHeight="1">
      <c r="A12" s="344">
        <f>+A10+1</f>
        <v>2</v>
      </c>
      <c r="B12" s="362" t="s">
        <v>415</v>
      </c>
      <c r="C12" s="56"/>
      <c r="D12" s="63">
        <f>+'1-RB Items'!J25</f>
        <v>0</v>
      </c>
      <c r="E12" s="54" t="e">
        <f>+D12/D20</f>
        <v>#DIV/0!</v>
      </c>
      <c r="F12" s="63">
        <f>+'1-RB Items'!J46</f>
        <v>0</v>
      </c>
      <c r="G12" s="63"/>
      <c r="H12" s="63">
        <f>+D12+F12</f>
        <v>0</v>
      </c>
      <c r="I12" s="63"/>
      <c r="J12" s="63" t="e">
        <f t="shared" ref="J12:L12" si="1">+J20*$E12</f>
        <v>#DIV/0!</v>
      </c>
      <c r="K12" s="63" t="e">
        <f t="shared" si="1"/>
        <v>#DIV/0!</v>
      </c>
      <c r="L12" s="63" t="e">
        <f t="shared" si="1"/>
        <v>#DIV/0!</v>
      </c>
      <c r="M12" s="63" t="e">
        <f>+M20*$E12</f>
        <v>#DIV/0!</v>
      </c>
      <c r="N12" s="63" t="e">
        <f>+N20*E12</f>
        <v>#DIV/0!</v>
      </c>
      <c r="O12" s="63" t="e">
        <f>+O20*$E12</f>
        <v>#DIV/0!</v>
      </c>
      <c r="P12" s="63" t="e">
        <f>+P20*$E12</f>
        <v>#DIV/0!</v>
      </c>
      <c r="Q12" s="363" t="e">
        <f>+SUM(H12:P12)</f>
        <v>#DIV/0!</v>
      </c>
    </row>
    <row r="13" spans="1:20" ht="15.6">
      <c r="A13" s="344"/>
      <c r="B13" s="361"/>
      <c r="C13" s="56"/>
      <c r="D13" s="63"/>
      <c r="E13" s="54"/>
      <c r="F13" s="63"/>
      <c r="G13" s="63"/>
      <c r="H13" s="63"/>
      <c r="I13" s="63"/>
      <c r="J13" s="63"/>
      <c r="K13" s="63"/>
      <c r="L13" s="63"/>
      <c r="M13" s="63"/>
      <c r="O13" s="63"/>
      <c r="P13" s="63"/>
      <c r="Q13" s="363"/>
    </row>
    <row r="14" spans="1:20" ht="29.25" customHeight="1">
      <c r="A14" s="344">
        <f>+A12+1</f>
        <v>3</v>
      </c>
      <c r="B14" s="362" t="s">
        <v>416</v>
      </c>
      <c r="C14" s="56"/>
      <c r="D14" s="63">
        <f>+'1-RB Items'!K25</f>
        <v>0</v>
      </c>
      <c r="E14" s="54" t="e">
        <f>+D14/D20</f>
        <v>#DIV/0!</v>
      </c>
      <c r="F14" s="63">
        <f>+'1-RB Items'!K46</f>
        <v>0</v>
      </c>
      <c r="G14" s="63"/>
      <c r="H14" s="63">
        <f>+D14+F14</f>
        <v>0</v>
      </c>
      <c r="I14" s="63"/>
      <c r="J14" s="63" t="e">
        <f t="shared" ref="J14:L14" si="2">+J20*$E14</f>
        <v>#DIV/0!</v>
      </c>
      <c r="K14" s="63" t="e">
        <f t="shared" si="2"/>
        <v>#DIV/0!</v>
      </c>
      <c r="L14" s="63" t="e">
        <f t="shared" si="2"/>
        <v>#DIV/0!</v>
      </c>
      <c r="M14" s="63" t="e">
        <f>+M20*$E14</f>
        <v>#DIV/0!</v>
      </c>
      <c r="N14" s="63" t="e">
        <f>+N20*E14</f>
        <v>#DIV/0!</v>
      </c>
      <c r="O14" s="63" t="e">
        <f>+O20*$E14</f>
        <v>#DIV/0!</v>
      </c>
      <c r="P14" s="63" t="e">
        <f>+P20*$E14</f>
        <v>#DIV/0!</v>
      </c>
      <c r="Q14" s="363" t="e">
        <f>+SUM(H14:P14)</f>
        <v>#DIV/0!</v>
      </c>
    </row>
    <row r="15" spans="1:20" ht="15.6">
      <c r="A15" s="344"/>
      <c r="B15" s="361"/>
      <c r="C15" s="56"/>
      <c r="D15" s="63"/>
      <c r="E15" s="54"/>
      <c r="F15" s="63"/>
      <c r="G15" s="63"/>
      <c r="H15" s="63"/>
      <c r="I15" s="63"/>
      <c r="J15" s="63"/>
      <c r="K15" s="63"/>
      <c r="L15" s="63"/>
      <c r="M15" s="63"/>
      <c r="O15" s="63"/>
      <c r="P15" s="63"/>
      <c r="Q15" s="363"/>
    </row>
    <row r="16" spans="1:20" ht="30" customHeight="1">
      <c r="A16" s="344">
        <f>+A14+1</f>
        <v>4</v>
      </c>
      <c r="B16" s="362" t="s">
        <v>417</v>
      </c>
      <c r="C16" s="56"/>
      <c r="D16" s="63">
        <f>+'1-RB Items'!L25</f>
        <v>0</v>
      </c>
      <c r="E16" s="54" t="e">
        <f>+D16/D20</f>
        <v>#DIV/0!</v>
      </c>
      <c r="F16" s="63">
        <f>+'1-RB Items'!L46</f>
        <v>0</v>
      </c>
      <c r="G16" s="63"/>
      <c r="H16" s="63">
        <f>+D16+F16</f>
        <v>0</v>
      </c>
      <c r="I16" s="63"/>
      <c r="J16" s="63" t="e">
        <f t="shared" ref="J16:L16" si="3">+$E16*J20</f>
        <v>#DIV/0!</v>
      </c>
      <c r="K16" s="63" t="e">
        <f t="shared" si="3"/>
        <v>#DIV/0!</v>
      </c>
      <c r="L16" s="63" t="e">
        <f t="shared" si="3"/>
        <v>#DIV/0!</v>
      </c>
      <c r="M16" s="63" t="e">
        <f>+$E16*M20</f>
        <v>#DIV/0!</v>
      </c>
      <c r="N16" s="63" t="e">
        <f>+N20*E16</f>
        <v>#DIV/0!</v>
      </c>
      <c r="O16" s="63" t="e">
        <f>+$E16*O20</f>
        <v>#DIV/0!</v>
      </c>
      <c r="P16" s="63" t="e">
        <f>+$E16*P20</f>
        <v>#DIV/0!</v>
      </c>
      <c r="Q16" s="363" t="e">
        <f>+SUM(H16:P16)</f>
        <v>#DIV/0!</v>
      </c>
    </row>
    <row r="17" spans="1:18" ht="15.6">
      <c r="A17" s="344"/>
      <c r="B17" s="361"/>
      <c r="C17" s="56"/>
      <c r="D17" s="63"/>
      <c r="E17" s="54"/>
      <c r="F17" s="63"/>
      <c r="G17" s="63"/>
      <c r="H17" s="63"/>
      <c r="I17" s="63"/>
      <c r="J17" s="63"/>
      <c r="K17" s="63"/>
      <c r="L17" s="63"/>
      <c r="M17" s="63"/>
      <c r="O17" s="63"/>
      <c r="P17" s="63"/>
      <c r="Q17" s="363"/>
    </row>
    <row r="18" spans="1:18" ht="15.6">
      <c r="A18" s="344">
        <f>+A16+1</f>
        <v>5</v>
      </c>
      <c r="B18" s="364"/>
      <c r="C18" s="56"/>
      <c r="D18" s="68"/>
      <c r="E18" s="348" t="e">
        <f>+D18/D20</f>
        <v>#DIV/0!</v>
      </c>
      <c r="F18" s="354"/>
      <c r="G18" s="63"/>
      <c r="H18" s="68"/>
      <c r="I18" s="63"/>
      <c r="J18" s="68"/>
      <c r="K18" s="68"/>
      <c r="L18" s="68"/>
      <c r="M18" s="68"/>
      <c r="N18" s="68"/>
      <c r="O18" s="68"/>
      <c r="P18" s="68"/>
      <c r="Q18" s="365"/>
    </row>
    <row r="19" spans="1:18" ht="15.6">
      <c r="A19" s="344"/>
      <c r="B19" s="361"/>
      <c r="C19" s="56"/>
      <c r="D19" s="63"/>
      <c r="E19" s="54"/>
      <c r="F19" s="63"/>
      <c r="G19" s="63"/>
      <c r="H19" s="63"/>
      <c r="I19" s="63"/>
      <c r="J19" s="56"/>
      <c r="K19" s="56"/>
      <c r="L19" s="56"/>
      <c r="M19" s="63"/>
      <c r="O19" s="63"/>
      <c r="P19" s="63"/>
      <c r="Q19" s="363"/>
    </row>
    <row r="20" spans="1:18" ht="15.6">
      <c r="A20" s="344">
        <f>A18+1</f>
        <v>6</v>
      </c>
      <c r="B20" s="361" t="s">
        <v>9</v>
      </c>
      <c r="C20" s="56"/>
      <c r="D20" s="63">
        <f>+SUM(D10:D18)</f>
        <v>0</v>
      </c>
      <c r="E20" s="54" t="e">
        <f>+SUM(E10:E18)</f>
        <v>#DIV/0!</v>
      </c>
      <c r="F20" s="63">
        <f>+SUM(F10:F18)</f>
        <v>0</v>
      </c>
      <c r="G20" s="63"/>
      <c r="H20" s="63">
        <f>+SUM(H10:H18)</f>
        <v>0</v>
      </c>
      <c r="I20" s="63"/>
      <c r="J20" s="877" t="e">
        <f>+'Appendix A'!I36</f>
        <v>#DIV/0!</v>
      </c>
      <c r="K20" s="877" t="e">
        <f>+'Appendix A'!I37</f>
        <v>#DIV/0!</v>
      </c>
      <c r="L20" s="877" t="e">
        <f>+'Appendix A'!I38</f>
        <v>#DIV/0!</v>
      </c>
      <c r="M20" s="889" t="e">
        <f>+'Appendix A'!I42</f>
        <v>#DIV/0!</v>
      </c>
      <c r="N20" s="877">
        <f>+'Appendix A'!I43</f>
        <v>0</v>
      </c>
      <c r="O20" s="63">
        <f>+'Appendix A'!I46</f>
        <v>0</v>
      </c>
      <c r="P20" s="63" t="e">
        <f>+'Appendix A'!I54</f>
        <v>#DIV/0!</v>
      </c>
      <c r="Q20" s="363" t="e">
        <f>+SUM(Q10:Q18)</f>
        <v>#DIV/0!</v>
      </c>
    </row>
    <row r="21" spans="1:18" ht="31.2" thickBot="1">
      <c r="A21" s="344"/>
      <c r="B21" s="686" t="s">
        <v>461</v>
      </c>
      <c r="C21" s="367"/>
      <c r="D21" s="367"/>
      <c r="E21" s="368"/>
      <c r="F21" s="367"/>
      <c r="G21" s="367"/>
      <c r="H21" s="367"/>
      <c r="I21" s="367"/>
      <c r="J21" s="356" t="str">
        <f>"Appendix A, Line "&amp;'Appendix A'!A36&amp;""</f>
        <v>Appendix A, Line 19</v>
      </c>
      <c r="K21" s="356" t="str">
        <f>"Appendix A, Line "&amp;'Appendix A'!A37&amp;""</f>
        <v>Appendix A, Line 20</v>
      </c>
      <c r="L21" s="356" t="str">
        <f>"Appendix A, Line "&amp;'Appendix A'!A38&amp;""</f>
        <v>Appendix A, Line 21</v>
      </c>
      <c r="M21" s="356" t="str">
        <f>"Appendix A, Line "&amp;'Appendix A'!A42&amp;""</f>
        <v>Appendix A, Line 23</v>
      </c>
      <c r="N21" s="356" t="str">
        <f>"Appendix A, Line "&amp;'Appendix A'!A43&amp;""</f>
        <v>Appendix A, Line 24</v>
      </c>
      <c r="O21" s="356" t="str">
        <f>"Appendix A, Line "&amp;'Appendix A'!A46&amp;""</f>
        <v>Appendix A, Line 26</v>
      </c>
      <c r="P21" s="356" t="str">
        <f>"Appendix A, Line "&amp;'Appendix A'!A54&amp;""</f>
        <v>Appendix A, Line 32</v>
      </c>
      <c r="Q21" s="369"/>
    </row>
    <row r="22" spans="1:18" ht="16.2" thickBot="1">
      <c r="A22" s="344"/>
      <c r="B22" s="56"/>
      <c r="C22" s="56"/>
      <c r="D22" s="56"/>
      <c r="E22" s="56"/>
      <c r="F22" s="56"/>
      <c r="G22" s="56"/>
      <c r="H22" s="56"/>
      <c r="I22" s="56"/>
      <c r="J22" s="56"/>
      <c r="K22" s="56"/>
      <c r="L22" s="56"/>
      <c r="M22" s="56"/>
      <c r="N22" s="56"/>
      <c r="O22" s="56"/>
      <c r="P22" s="56"/>
      <c r="Q22" s="56"/>
      <c r="R22" s="56"/>
    </row>
    <row r="23" spans="1:18" ht="45.6">
      <c r="A23" s="344"/>
      <c r="B23" s="359"/>
      <c r="C23" s="360"/>
      <c r="D23" s="370" t="s">
        <v>382</v>
      </c>
      <c r="E23" s="370" t="s">
        <v>369</v>
      </c>
      <c r="F23" s="370" t="s">
        <v>383</v>
      </c>
      <c r="G23" s="360"/>
      <c r="H23" s="371" t="s">
        <v>530</v>
      </c>
      <c r="I23" s="360"/>
      <c r="J23" s="371" t="s">
        <v>384</v>
      </c>
      <c r="K23" s="372"/>
      <c r="L23" s="371" t="s">
        <v>531</v>
      </c>
      <c r="M23" s="373" t="s">
        <v>387</v>
      </c>
      <c r="N23" s="56"/>
      <c r="O23" s="56"/>
      <c r="P23" s="56"/>
      <c r="Q23" s="56"/>
      <c r="R23" s="56"/>
    </row>
    <row r="24" spans="1:18" ht="60.6">
      <c r="A24" s="344"/>
      <c r="B24" s="361" t="s">
        <v>461</v>
      </c>
      <c r="C24" s="56"/>
      <c r="D24" s="357" t="str">
        <f>"Col. "&amp;S6&amp;""</f>
        <v xml:space="preserve">Col. </v>
      </c>
      <c r="E24" s="357" t="str">
        <f>"Attachment 6a 19, Line "&amp;'6a19-Project Cost of Capital'!A11&amp;", Line "&amp;'6a19-Project Cost of Capital'!A20&amp;", Line "&amp;'6a19-Project Cost of Capital'!A29&amp;", or Line "&amp;'6a19-Project Cost of Capital'!A38&amp;""</f>
        <v>Attachment 6a 19, Line 4, Line 8, Line 12, or Line 16</v>
      </c>
      <c r="F24" s="357" t="str">
        <f>"Col. "&amp;D6&amp;" * Col. "&amp;E6&amp;""</f>
        <v>Col. (b) * Col. (c)</v>
      </c>
      <c r="H24" s="357" t="str">
        <f>"Attachment 6a 19, Lines "&amp;'6a19-Project Cost of Capital'!A9&amp;" + "&amp;'6a19-Project Cost of Capital'!A10&amp;", Lines "&amp;'6a19-Project Cost of Capital'!A18&amp;" + "&amp;'6a19-Project Cost of Capital'!A19&amp;", Lines "&amp;'6a19-Project Cost of Capital'!A27&amp;" + "&amp;'6a19-Project Cost of Capital'!A28&amp;" or Lines "&amp;'6a19-Project Cost of Capital'!A36&amp;" + "&amp;'6a19-Project Cost of Capital'!A37&amp;""</f>
        <v>Attachment 6a 19, Lines 2 + 3, Lines 6 + 7, Lines 10 + 11 or Lines 14 + 15</v>
      </c>
      <c r="J24" s="357" t="str">
        <f>"Col. "&amp;D6&amp;" * Col. "&amp;H6&amp;""</f>
        <v>Col. (b) * Col. (e)</v>
      </c>
      <c r="K24" s="318"/>
      <c r="L24" s="357" t="str">
        <f>"Attachment 6a 19, Line "&amp;'6a19-Project Cost of Capital'!A8&amp;", Line "&amp;'6a19-Project Cost of Capital'!A17&amp;", Line "&amp;'6a19-Project Cost of Capital'!A26&amp;" or Line "&amp;'6a19-Project Cost of Capital'!A35&amp;""</f>
        <v>Attachment 6a 19, Line 1, Line 5, Line 9 or Line 13</v>
      </c>
      <c r="M24" s="355" t="str">
        <f>"Col. "&amp;D6&amp;" * Col. "&amp;L6&amp;""</f>
        <v>Col. (b) * Col. (h)</v>
      </c>
      <c r="N24" s="56"/>
      <c r="O24" s="56"/>
      <c r="P24" s="56"/>
      <c r="Q24" s="56"/>
      <c r="R24" s="56"/>
    </row>
    <row r="25" spans="1:18" ht="30.6">
      <c r="A25" s="344">
        <f>+A20+1</f>
        <v>7</v>
      </c>
      <c r="B25" s="374" t="str">
        <f>+B10</f>
        <v>Project Grouping 1</v>
      </c>
      <c r="C25" s="56"/>
      <c r="D25" s="375" t="e">
        <f>+Q10</f>
        <v>#DIV/0!</v>
      </c>
      <c r="E25" s="376" t="e">
        <f>+'6a19-Project Cost of Capital'!G11</f>
        <v>#DIV/0!</v>
      </c>
      <c r="F25" s="63" t="e">
        <f>+D25*E25</f>
        <v>#DIV/0!</v>
      </c>
      <c r="G25" s="56"/>
      <c r="H25" s="54" t="e">
        <f>+'6a19-Project Cost of Capital'!G9+'6a19-Project Cost of Capital'!G10</f>
        <v>#DIV/0!</v>
      </c>
      <c r="I25" s="56"/>
      <c r="J25" s="63" t="e">
        <f>+D25*H25</f>
        <v>#DIV/0!</v>
      </c>
      <c r="K25" s="350"/>
      <c r="L25" s="54" t="e">
        <f>+'6a19-Project Cost of Capital'!G8</f>
        <v>#DIV/0!</v>
      </c>
      <c r="M25" s="363" t="e">
        <f>+D25*L25</f>
        <v>#DIV/0!</v>
      </c>
      <c r="N25" s="56"/>
      <c r="O25" s="56"/>
      <c r="P25" s="56"/>
      <c r="Q25" s="56"/>
      <c r="R25" s="56"/>
    </row>
    <row r="26" spans="1:18" ht="15.6">
      <c r="A26" s="344"/>
      <c r="B26" s="361"/>
      <c r="C26" s="56"/>
      <c r="D26" s="56"/>
      <c r="E26" s="56"/>
      <c r="F26" s="56"/>
      <c r="G26" s="56"/>
      <c r="H26" s="54"/>
      <c r="I26" s="56"/>
      <c r="J26" s="56"/>
      <c r="K26" s="350"/>
      <c r="L26" s="54"/>
      <c r="M26" s="377"/>
      <c r="N26" s="56"/>
      <c r="O26" s="56"/>
      <c r="P26" s="56"/>
      <c r="Q26" s="56"/>
      <c r="R26" s="56"/>
    </row>
    <row r="27" spans="1:18" ht="30.6">
      <c r="A27" s="344">
        <f>+A25+1</f>
        <v>8</v>
      </c>
      <c r="B27" s="374" t="str">
        <f t="shared" ref="B27:B31" si="4">+B12</f>
        <v>Project Grouping 2</v>
      </c>
      <c r="C27" s="56"/>
      <c r="D27" s="375" t="e">
        <f>+Q12</f>
        <v>#DIV/0!</v>
      </c>
      <c r="E27" s="376" t="e">
        <f>+'6a19-Project Cost of Capital'!G20</f>
        <v>#DIV/0!</v>
      </c>
      <c r="F27" s="63" t="e">
        <f>+D27*E27</f>
        <v>#DIV/0!</v>
      </c>
      <c r="G27" s="56"/>
      <c r="H27" s="54" t="e">
        <f>+'6a19-Project Cost of Capital'!G18+'6a19-Project Cost of Capital'!G19</f>
        <v>#DIV/0!</v>
      </c>
      <c r="I27" s="56"/>
      <c r="J27" s="63" t="e">
        <f>+D27*H27</f>
        <v>#DIV/0!</v>
      </c>
      <c r="K27" s="350"/>
      <c r="L27" s="54" t="e">
        <f>+'6a19-Project Cost of Capital'!G17</f>
        <v>#DIV/0!</v>
      </c>
      <c r="M27" s="363" t="e">
        <f>+D27*L27</f>
        <v>#DIV/0!</v>
      </c>
      <c r="N27" s="56"/>
      <c r="O27" s="56"/>
      <c r="P27" s="56"/>
      <c r="Q27" s="56"/>
      <c r="R27" s="56"/>
    </row>
    <row r="28" spans="1:18" ht="15.6">
      <c r="A28" s="344"/>
      <c r="B28" s="361"/>
      <c r="C28" s="56"/>
      <c r="D28" s="56"/>
      <c r="E28" s="56"/>
      <c r="F28" s="56"/>
      <c r="G28" s="56"/>
      <c r="H28" s="54"/>
      <c r="I28" s="56"/>
      <c r="J28" s="56"/>
      <c r="K28" s="350"/>
      <c r="L28" s="54"/>
      <c r="M28" s="377"/>
      <c r="N28" s="56"/>
      <c r="O28" s="56"/>
      <c r="P28" s="56"/>
      <c r="Q28" s="56"/>
      <c r="R28" s="56"/>
    </row>
    <row r="29" spans="1:18" ht="30.6">
      <c r="A29" s="344">
        <f>+A27+1</f>
        <v>9</v>
      </c>
      <c r="B29" s="374" t="str">
        <f t="shared" si="4"/>
        <v>Project Grouping 3</v>
      </c>
      <c r="C29" s="56"/>
      <c r="D29" s="375" t="e">
        <f>+Q14</f>
        <v>#DIV/0!</v>
      </c>
      <c r="E29" s="376" t="e">
        <f>+'6a19-Project Cost of Capital'!G29</f>
        <v>#DIV/0!</v>
      </c>
      <c r="F29" s="63" t="e">
        <f>+D29*E29</f>
        <v>#DIV/0!</v>
      </c>
      <c r="G29" s="56"/>
      <c r="H29" s="54" t="e">
        <f>+'6a19-Project Cost of Capital'!G27+'6a19-Project Cost of Capital'!G28</f>
        <v>#DIV/0!</v>
      </c>
      <c r="I29" s="56"/>
      <c r="J29" s="63" t="e">
        <f>+D29*H29</f>
        <v>#DIV/0!</v>
      </c>
      <c r="K29" s="350"/>
      <c r="L29" s="54" t="e">
        <f>+'6a19-Project Cost of Capital'!G26</f>
        <v>#DIV/0!</v>
      </c>
      <c r="M29" s="363" t="e">
        <f>+D29*L29</f>
        <v>#DIV/0!</v>
      </c>
      <c r="N29" s="56"/>
      <c r="O29" s="56"/>
      <c r="P29" s="56"/>
      <c r="Q29" s="56"/>
      <c r="R29" s="56"/>
    </row>
    <row r="30" spans="1:18" ht="15.6">
      <c r="A30" s="344"/>
      <c r="B30" s="361"/>
      <c r="C30" s="56"/>
      <c r="D30" s="56"/>
      <c r="E30" s="56"/>
      <c r="F30" s="56"/>
      <c r="G30" s="56"/>
      <c r="H30" s="54"/>
      <c r="I30" s="56"/>
      <c r="J30" s="56"/>
      <c r="K30" s="350"/>
      <c r="L30" s="54"/>
      <c r="M30" s="377"/>
      <c r="N30" s="56"/>
      <c r="O30" s="56"/>
      <c r="P30" s="56"/>
      <c r="Q30" s="56"/>
      <c r="R30" s="56"/>
    </row>
    <row r="31" spans="1:18" ht="30.6">
      <c r="A31" s="344">
        <f>A29+1</f>
        <v>10</v>
      </c>
      <c r="B31" s="374" t="str">
        <f t="shared" si="4"/>
        <v>Project Grouping 4</v>
      </c>
      <c r="C31" s="56"/>
      <c r="D31" s="375" t="e">
        <f>+Q16</f>
        <v>#DIV/0!</v>
      </c>
      <c r="E31" s="376" t="e">
        <f>+'6a19-Project Cost of Capital'!G38</f>
        <v>#DIV/0!</v>
      </c>
      <c r="F31" s="63" t="e">
        <f>+D31*E31</f>
        <v>#DIV/0!</v>
      </c>
      <c r="G31" s="56"/>
      <c r="H31" s="54" t="e">
        <f>+'6a19-Project Cost of Capital'!G36+'6a19-Project Cost of Capital'!G37</f>
        <v>#DIV/0!</v>
      </c>
      <c r="I31" s="56"/>
      <c r="J31" s="63" t="e">
        <f>+D31*H31</f>
        <v>#DIV/0!</v>
      </c>
      <c r="K31" s="350"/>
      <c r="L31" s="54" t="e">
        <f>+'6a19-Project Cost of Capital'!G35</f>
        <v>#DIV/0!</v>
      </c>
      <c r="M31" s="363" t="e">
        <f>+D31*L31</f>
        <v>#DIV/0!</v>
      </c>
      <c r="N31" s="56"/>
      <c r="O31" s="56"/>
      <c r="P31" s="56"/>
      <c r="Q31" s="56"/>
      <c r="R31" s="56"/>
    </row>
    <row r="32" spans="1:18" ht="15.6">
      <c r="A32" s="344"/>
      <c r="B32" s="361"/>
      <c r="C32" s="56"/>
      <c r="D32" s="56"/>
      <c r="E32" s="56"/>
      <c r="F32" s="56"/>
      <c r="G32" s="56"/>
      <c r="H32" s="54"/>
      <c r="I32" s="56"/>
      <c r="J32" s="56"/>
      <c r="K32" s="350"/>
      <c r="L32" s="54"/>
      <c r="M32" s="377"/>
      <c r="N32" s="56"/>
      <c r="O32" s="56"/>
      <c r="P32" s="56"/>
      <c r="Q32" s="56"/>
      <c r="R32" s="56"/>
    </row>
    <row r="33" spans="1:18" ht="15.6">
      <c r="A33" s="344">
        <f>+A31+1</f>
        <v>11</v>
      </c>
      <c r="B33" s="378"/>
      <c r="C33" s="56"/>
      <c r="D33" s="358"/>
      <c r="E33" s="205"/>
      <c r="F33" s="358"/>
      <c r="G33" s="56"/>
      <c r="H33" s="351"/>
      <c r="I33" s="56"/>
      <c r="J33" s="358"/>
      <c r="K33" s="350"/>
      <c r="L33" s="351"/>
      <c r="M33" s="379"/>
      <c r="N33" s="56"/>
      <c r="O33" s="56"/>
      <c r="P33" s="56"/>
      <c r="Q33" s="56"/>
      <c r="R33" s="56"/>
    </row>
    <row r="34" spans="1:18" ht="15.6">
      <c r="A34" s="344"/>
      <c r="B34" s="361"/>
      <c r="C34" s="56"/>
      <c r="D34" s="56"/>
      <c r="E34" s="56"/>
      <c r="F34" s="56"/>
      <c r="G34" s="56"/>
      <c r="H34" s="56"/>
      <c r="I34" s="56"/>
      <c r="J34" s="56"/>
      <c r="K34" s="56"/>
      <c r="L34" s="56"/>
      <c r="M34" s="377"/>
      <c r="N34" s="56"/>
      <c r="O34" s="56"/>
      <c r="P34" s="56"/>
      <c r="Q34" s="56"/>
      <c r="R34" s="56"/>
    </row>
    <row r="35" spans="1:18" ht="16.2" thickBot="1">
      <c r="A35" s="344">
        <f>+A33+1</f>
        <v>12</v>
      </c>
      <c r="B35" s="366" t="s">
        <v>9</v>
      </c>
      <c r="C35" s="367"/>
      <c r="D35" s="380" t="e">
        <f>+SUM(D25:D33)</f>
        <v>#DIV/0!</v>
      </c>
      <c r="E35" s="367"/>
      <c r="F35" s="380" t="e">
        <f>+SUM(F25:F33)</f>
        <v>#DIV/0!</v>
      </c>
      <c r="G35" s="367"/>
      <c r="H35" s="367"/>
      <c r="I35" s="367"/>
      <c r="J35" s="380" t="e">
        <f>+SUM(J25:J33)</f>
        <v>#DIV/0!</v>
      </c>
      <c r="K35" s="367"/>
      <c r="L35" s="380"/>
      <c r="M35" s="381" t="e">
        <f>+SUM(M25:M33)</f>
        <v>#DIV/0!</v>
      </c>
      <c r="N35" s="56"/>
      <c r="O35" s="56"/>
      <c r="P35" s="56"/>
      <c r="Q35" s="56"/>
      <c r="R35" s="56"/>
    </row>
    <row r="36" spans="1:18" ht="15.6">
      <c r="A36" s="344"/>
      <c r="B36" s="56"/>
      <c r="C36" s="56"/>
      <c r="D36" s="56"/>
      <c r="E36" s="56"/>
      <c r="F36" s="56"/>
      <c r="G36" s="56"/>
      <c r="H36" s="56"/>
      <c r="I36" s="56"/>
      <c r="J36" s="56"/>
      <c r="K36" s="56"/>
      <c r="L36" s="56"/>
      <c r="M36" s="56"/>
      <c r="N36" s="56"/>
      <c r="O36" s="56"/>
      <c r="P36" s="56"/>
      <c r="Q36" s="56"/>
      <c r="R36" s="56"/>
    </row>
    <row r="37" spans="1:18" ht="15.6">
      <c r="A37" s="344"/>
      <c r="B37" s="56"/>
      <c r="C37" s="56"/>
      <c r="D37" s="56"/>
      <c r="E37" s="56"/>
      <c r="F37" s="56"/>
      <c r="G37" s="56"/>
      <c r="H37" s="56"/>
      <c r="I37" s="56"/>
      <c r="J37" s="56"/>
      <c r="K37" s="56"/>
      <c r="L37" s="56"/>
      <c r="M37" s="56"/>
      <c r="N37" s="56"/>
      <c r="O37" s="56"/>
      <c r="P37" s="56"/>
      <c r="Q37" s="56"/>
      <c r="R37" s="56"/>
    </row>
    <row r="38" spans="1:18" ht="16.2" thickBot="1">
      <c r="A38" s="344"/>
      <c r="B38" s="56"/>
      <c r="C38" s="56"/>
      <c r="D38" s="56"/>
      <c r="E38" s="56"/>
      <c r="F38" s="56"/>
      <c r="G38" s="56"/>
      <c r="H38" s="56"/>
      <c r="I38" s="56"/>
      <c r="J38" s="56"/>
      <c r="K38" s="56"/>
      <c r="L38" s="56"/>
      <c r="M38" s="56"/>
      <c r="N38" s="56"/>
      <c r="O38" s="56"/>
      <c r="P38" s="56"/>
      <c r="Q38" s="56"/>
      <c r="R38" s="56"/>
    </row>
    <row r="39" spans="1:18" ht="15.6">
      <c r="A39" s="344"/>
      <c r="B39" s="953" t="s">
        <v>582</v>
      </c>
      <c r="C39" s="954"/>
      <c r="D39" s="954"/>
      <c r="E39" s="954"/>
      <c r="F39" s="954"/>
      <c r="G39" s="954"/>
      <c r="H39" s="954"/>
      <c r="I39" s="954"/>
      <c r="J39" s="955"/>
      <c r="K39" s="56"/>
      <c r="L39" s="56"/>
      <c r="M39" s="56"/>
      <c r="N39" s="56"/>
      <c r="O39" s="56"/>
      <c r="P39" s="56"/>
      <c r="Q39" s="56"/>
      <c r="R39" s="56"/>
    </row>
    <row r="40" spans="1:18" ht="30.6">
      <c r="A40" s="344"/>
      <c r="B40" s="374"/>
      <c r="C40" s="352" t="s">
        <v>418</v>
      </c>
      <c r="D40" s="352" t="s">
        <v>419</v>
      </c>
      <c r="E40" s="352" t="s">
        <v>420</v>
      </c>
      <c r="F40" s="349"/>
      <c r="G40" s="349"/>
      <c r="H40" s="349"/>
      <c r="I40" s="349"/>
      <c r="J40" s="382"/>
      <c r="K40" s="56"/>
      <c r="L40" s="56"/>
      <c r="M40" s="56"/>
      <c r="N40" s="56"/>
      <c r="O40" s="56"/>
      <c r="P40" s="56"/>
      <c r="Q40" s="56"/>
      <c r="R40" s="56"/>
    </row>
    <row r="41" spans="1:18" ht="30.6">
      <c r="A41" s="353"/>
      <c r="B41" s="374" t="str">
        <f>+B10</f>
        <v>Project Grouping 1</v>
      </c>
      <c r="C41" s="205"/>
      <c r="D41" s="205"/>
      <c r="E41" s="205"/>
      <c r="F41" s="205"/>
      <c r="G41" s="205"/>
      <c r="H41" s="205"/>
      <c r="I41" s="205"/>
      <c r="J41" s="383"/>
      <c r="K41" s="56"/>
      <c r="L41" s="56"/>
      <c r="M41" s="56"/>
      <c r="N41" s="56"/>
      <c r="O41" s="56"/>
      <c r="P41" s="56"/>
      <c r="Q41" s="56"/>
      <c r="R41" s="56"/>
    </row>
    <row r="42" spans="1:18" ht="15.6">
      <c r="A42" s="353"/>
      <c r="B42" s="361"/>
      <c r="C42" s="205"/>
      <c r="D42" s="205"/>
      <c r="E42" s="205"/>
      <c r="F42" s="205"/>
      <c r="G42" s="205"/>
      <c r="H42" s="205"/>
      <c r="I42" s="205"/>
      <c r="J42" s="383"/>
      <c r="K42" s="56"/>
      <c r="L42" s="56"/>
      <c r="M42" s="56"/>
      <c r="N42" s="56"/>
      <c r="O42" s="56"/>
      <c r="P42" s="56"/>
      <c r="Q42" s="56"/>
      <c r="R42" s="56"/>
    </row>
    <row r="43" spans="1:18" ht="15.6">
      <c r="A43" s="353"/>
      <c r="B43" s="361"/>
      <c r="C43" s="205"/>
      <c r="D43" s="205"/>
      <c r="E43" s="205"/>
      <c r="F43" s="205"/>
      <c r="G43" s="205"/>
      <c r="H43" s="205"/>
      <c r="I43" s="205"/>
      <c r="J43" s="383"/>
      <c r="K43" s="56"/>
      <c r="L43" s="56"/>
      <c r="M43" s="56"/>
      <c r="N43" s="56"/>
      <c r="O43" s="56"/>
      <c r="P43" s="56"/>
      <c r="Q43" s="56"/>
      <c r="R43" s="56"/>
    </row>
    <row r="44" spans="1:18" ht="15.6">
      <c r="A44" s="353"/>
      <c r="B44" s="361"/>
      <c r="C44" s="205"/>
      <c r="D44" s="205"/>
      <c r="E44" s="205"/>
      <c r="F44" s="205"/>
      <c r="G44" s="205"/>
      <c r="H44" s="205"/>
      <c r="I44" s="205"/>
      <c r="J44" s="383"/>
      <c r="K44" s="56"/>
      <c r="L44" s="56"/>
      <c r="M44" s="56"/>
      <c r="N44" s="56"/>
      <c r="O44" s="56"/>
      <c r="P44" s="56"/>
      <c r="Q44" s="56"/>
      <c r="R44" s="56"/>
    </row>
    <row r="45" spans="1:18" ht="15.6">
      <c r="A45" s="353"/>
      <c r="B45" s="361"/>
      <c r="C45" s="205"/>
      <c r="D45" s="205"/>
      <c r="E45" s="205"/>
      <c r="F45" s="205"/>
      <c r="G45" s="205"/>
      <c r="H45" s="205"/>
      <c r="I45" s="205"/>
      <c r="J45" s="383"/>
      <c r="K45" s="56"/>
      <c r="L45" s="56"/>
      <c r="M45" s="56"/>
      <c r="N45" s="56"/>
      <c r="O45" s="56"/>
      <c r="P45" s="56"/>
      <c r="Q45" s="56"/>
      <c r="R45" s="56"/>
    </row>
    <row r="46" spans="1:18" ht="15.6">
      <c r="A46" s="353"/>
      <c r="B46" s="361"/>
      <c r="C46" s="205"/>
      <c r="D46" s="205"/>
      <c r="E46" s="205"/>
      <c r="F46" s="205"/>
      <c r="G46" s="205"/>
      <c r="H46" s="205"/>
      <c r="I46" s="205"/>
      <c r="J46" s="383"/>
      <c r="K46" s="56"/>
      <c r="L46" s="56"/>
      <c r="M46" s="56"/>
      <c r="N46" s="56"/>
      <c r="O46" s="56"/>
      <c r="P46" s="56"/>
      <c r="Q46" s="56"/>
      <c r="R46" s="56"/>
    </row>
    <row r="47" spans="1:18" ht="15.6">
      <c r="A47" s="353"/>
      <c r="B47" s="361"/>
      <c r="C47" s="205"/>
      <c r="D47" s="205"/>
      <c r="E47" s="205"/>
      <c r="F47" s="205"/>
      <c r="G47" s="205"/>
      <c r="H47" s="205"/>
      <c r="I47" s="205"/>
      <c r="J47" s="383"/>
      <c r="K47" s="56"/>
      <c r="L47" s="56"/>
      <c r="M47" s="56"/>
      <c r="N47" s="56"/>
      <c r="O47" s="56"/>
      <c r="P47" s="56"/>
      <c r="Q47" s="56"/>
      <c r="R47" s="56"/>
    </row>
    <row r="48" spans="1:18" ht="15.6">
      <c r="A48" s="353"/>
      <c r="B48" s="361"/>
      <c r="C48" s="205"/>
      <c r="D48" s="205"/>
      <c r="E48" s="205"/>
      <c r="F48" s="205"/>
      <c r="G48" s="205"/>
      <c r="H48" s="205"/>
      <c r="I48" s="205"/>
      <c r="J48" s="383"/>
      <c r="K48" s="56"/>
      <c r="L48" s="56"/>
      <c r="M48" s="56"/>
      <c r="N48" s="56"/>
      <c r="O48" s="56"/>
      <c r="P48" s="56"/>
      <c r="Q48" s="56"/>
      <c r="R48" s="56"/>
    </row>
    <row r="49" spans="1:18" ht="15.6">
      <c r="A49" s="353"/>
      <c r="B49" s="361"/>
      <c r="C49" s="205"/>
      <c r="D49" s="205"/>
      <c r="E49" s="205"/>
      <c r="F49" s="205"/>
      <c r="G49" s="205"/>
      <c r="H49" s="205"/>
      <c r="I49" s="205"/>
      <c r="J49" s="383"/>
      <c r="K49" s="56"/>
      <c r="L49" s="56"/>
      <c r="M49" s="56"/>
      <c r="N49" s="56"/>
      <c r="O49" s="56"/>
      <c r="P49" s="56"/>
      <c r="Q49" s="56"/>
      <c r="R49" s="56"/>
    </row>
    <row r="50" spans="1:18" ht="15.6">
      <c r="A50" s="344"/>
      <c r="B50" s="361"/>
      <c r="C50" s="56"/>
      <c r="D50" s="56"/>
      <c r="E50" s="56"/>
      <c r="F50" s="56"/>
      <c r="G50" s="56"/>
      <c r="H50" s="56"/>
      <c r="I50" s="56"/>
      <c r="J50" s="377"/>
      <c r="K50" s="56"/>
      <c r="L50" s="56"/>
      <c r="M50" s="56"/>
      <c r="N50" s="56"/>
      <c r="O50" s="56"/>
      <c r="P50" s="56"/>
      <c r="Q50" s="56"/>
      <c r="R50" s="56"/>
    </row>
    <row r="51" spans="1:18" ht="15.6">
      <c r="A51" s="344"/>
      <c r="B51" s="361"/>
      <c r="C51" s="56"/>
      <c r="D51" s="56"/>
      <c r="E51" s="56"/>
      <c r="F51" s="56"/>
      <c r="G51" s="56"/>
      <c r="H51" s="56"/>
      <c r="I51" s="56"/>
      <c r="J51" s="377"/>
      <c r="K51" s="56"/>
      <c r="L51" s="56"/>
      <c r="M51" s="56"/>
      <c r="N51" s="56"/>
      <c r="O51" s="56"/>
      <c r="P51" s="56"/>
      <c r="Q51" s="56"/>
      <c r="R51" s="56"/>
    </row>
    <row r="52" spans="1:18" ht="30.6">
      <c r="A52" s="353"/>
      <c r="B52" s="374" t="str">
        <f>+B12</f>
        <v>Project Grouping 2</v>
      </c>
      <c r="C52" s="205"/>
      <c r="D52" s="205"/>
      <c r="E52" s="205"/>
      <c r="F52" s="205"/>
      <c r="G52" s="205"/>
      <c r="H52" s="205"/>
      <c r="I52" s="205"/>
      <c r="J52" s="383"/>
      <c r="K52" s="56"/>
      <c r="L52" s="56"/>
      <c r="M52" s="56"/>
      <c r="N52" s="56"/>
      <c r="O52" s="56"/>
      <c r="P52" s="56"/>
      <c r="Q52" s="56"/>
      <c r="R52" s="56"/>
    </row>
    <row r="53" spans="1:18" ht="15.6">
      <c r="A53" s="353"/>
      <c r="B53" s="361"/>
      <c r="C53" s="205"/>
      <c r="D53" s="205"/>
      <c r="E53" s="205"/>
      <c r="F53" s="205"/>
      <c r="G53" s="205"/>
      <c r="H53" s="205"/>
      <c r="I53" s="205"/>
      <c r="J53" s="383"/>
      <c r="K53" s="56"/>
      <c r="L53" s="56"/>
      <c r="M53" s="56"/>
      <c r="N53" s="56"/>
      <c r="O53" s="56"/>
      <c r="P53" s="56"/>
      <c r="Q53" s="56"/>
      <c r="R53" s="56"/>
    </row>
    <row r="54" spans="1:18" ht="15.6">
      <c r="A54" s="353"/>
      <c r="B54" s="361"/>
      <c r="C54" s="205"/>
      <c r="D54" s="205"/>
      <c r="E54" s="205"/>
      <c r="F54" s="205"/>
      <c r="G54" s="205"/>
      <c r="H54" s="205"/>
      <c r="I54" s="205"/>
      <c r="J54" s="383"/>
      <c r="K54" s="56"/>
      <c r="L54" s="56"/>
      <c r="M54" s="56"/>
      <c r="N54" s="56"/>
      <c r="O54" s="56"/>
      <c r="P54" s="56"/>
      <c r="Q54" s="56"/>
      <c r="R54" s="56"/>
    </row>
    <row r="55" spans="1:18" ht="15.6">
      <c r="A55" s="353"/>
      <c r="B55" s="361"/>
      <c r="C55" s="205"/>
      <c r="D55" s="205"/>
      <c r="E55" s="205"/>
      <c r="F55" s="205"/>
      <c r="G55" s="205"/>
      <c r="H55" s="205"/>
      <c r="I55" s="205"/>
      <c r="J55" s="383"/>
      <c r="K55" s="56"/>
      <c r="L55" s="56"/>
      <c r="M55" s="56"/>
      <c r="N55" s="56"/>
      <c r="O55" s="56"/>
      <c r="P55" s="56"/>
      <c r="Q55" s="56"/>
      <c r="R55" s="56"/>
    </row>
    <row r="56" spans="1:18" ht="15.6">
      <c r="A56" s="353"/>
      <c r="B56" s="361"/>
      <c r="C56" s="205"/>
      <c r="D56" s="205"/>
      <c r="E56" s="205"/>
      <c r="F56" s="205"/>
      <c r="G56" s="205"/>
      <c r="H56" s="205"/>
      <c r="I56" s="205"/>
      <c r="J56" s="383"/>
      <c r="K56" s="56"/>
      <c r="L56" s="56"/>
      <c r="M56" s="56"/>
      <c r="N56" s="56"/>
      <c r="O56" s="56"/>
      <c r="P56" s="56"/>
      <c r="Q56" s="56"/>
      <c r="R56" s="56"/>
    </row>
    <row r="57" spans="1:18" ht="15.6">
      <c r="A57" s="353"/>
      <c r="B57" s="361"/>
      <c r="C57" s="205"/>
      <c r="D57" s="205"/>
      <c r="E57" s="205"/>
      <c r="F57" s="205"/>
      <c r="G57" s="205"/>
      <c r="H57" s="205"/>
      <c r="I57" s="205"/>
      <c r="J57" s="383"/>
      <c r="K57" s="56"/>
      <c r="L57" s="56"/>
      <c r="M57" s="56"/>
      <c r="N57" s="56"/>
      <c r="O57" s="56"/>
      <c r="P57" s="56"/>
      <c r="Q57" s="56"/>
      <c r="R57" s="56"/>
    </row>
    <row r="58" spans="1:18" ht="15.6">
      <c r="A58" s="353"/>
      <c r="B58" s="361"/>
      <c r="C58" s="205"/>
      <c r="D58" s="205"/>
      <c r="E58" s="205"/>
      <c r="F58" s="205"/>
      <c r="G58" s="205"/>
      <c r="H58" s="205"/>
      <c r="I58" s="205"/>
      <c r="J58" s="383"/>
      <c r="K58" s="56"/>
      <c r="L58" s="56"/>
      <c r="M58" s="56"/>
      <c r="N58" s="56"/>
      <c r="O58" s="56"/>
      <c r="P58" s="56"/>
      <c r="Q58" s="56"/>
      <c r="R58" s="56"/>
    </row>
    <row r="59" spans="1:18" ht="15.6">
      <c r="A59" s="353"/>
      <c r="B59" s="361"/>
      <c r="C59" s="205"/>
      <c r="D59" s="205"/>
      <c r="E59" s="205"/>
      <c r="F59" s="205"/>
      <c r="G59" s="205"/>
      <c r="H59" s="205"/>
      <c r="I59" s="205"/>
      <c r="J59" s="383"/>
      <c r="K59" s="56"/>
      <c r="L59" s="56"/>
      <c r="M59" s="56"/>
      <c r="N59" s="56"/>
      <c r="O59" s="56"/>
      <c r="P59" s="56"/>
      <c r="Q59" s="56"/>
      <c r="R59" s="56"/>
    </row>
    <row r="60" spans="1:18" ht="15.6">
      <c r="A60" s="353"/>
      <c r="B60" s="361"/>
      <c r="C60" s="205"/>
      <c r="D60" s="205"/>
      <c r="E60" s="205"/>
      <c r="F60" s="205"/>
      <c r="G60" s="205"/>
      <c r="H60" s="205"/>
      <c r="I60" s="205"/>
      <c r="J60" s="383"/>
      <c r="K60" s="56"/>
      <c r="L60" s="56"/>
      <c r="M60" s="56"/>
      <c r="N60" s="56"/>
      <c r="O60" s="56"/>
      <c r="P60" s="56"/>
      <c r="Q60" s="56"/>
      <c r="R60" s="56"/>
    </row>
    <row r="61" spans="1:18" ht="15.6">
      <c r="A61" s="353"/>
      <c r="B61" s="361"/>
      <c r="C61" s="205"/>
      <c r="D61" s="205"/>
      <c r="E61" s="205"/>
      <c r="F61" s="205"/>
      <c r="G61" s="205"/>
      <c r="H61" s="205"/>
      <c r="I61" s="205"/>
      <c r="J61" s="383"/>
      <c r="K61" s="56"/>
      <c r="L61" s="56"/>
      <c r="M61" s="56"/>
      <c r="N61" s="56"/>
      <c r="O61" s="56"/>
      <c r="P61" s="56"/>
      <c r="Q61" s="56"/>
      <c r="R61" s="56"/>
    </row>
    <row r="62" spans="1:18" ht="15.6">
      <c r="A62" s="353"/>
      <c r="B62" s="361"/>
      <c r="C62" s="205"/>
      <c r="D62" s="205"/>
      <c r="E62" s="205"/>
      <c r="F62" s="205"/>
      <c r="G62" s="205"/>
      <c r="H62" s="205"/>
      <c r="I62" s="205"/>
      <c r="J62" s="383"/>
      <c r="K62" s="56"/>
      <c r="L62" s="56"/>
      <c r="M62" s="56"/>
      <c r="N62" s="56"/>
      <c r="O62" s="56"/>
      <c r="P62" s="56"/>
      <c r="Q62" s="56"/>
      <c r="R62" s="56"/>
    </row>
    <row r="63" spans="1:18" ht="15.6">
      <c r="A63" s="344"/>
      <c r="B63" s="361"/>
      <c r="C63" s="56"/>
      <c r="D63" s="56"/>
      <c r="E63" s="56"/>
      <c r="F63" s="56"/>
      <c r="G63" s="56"/>
      <c r="H63" s="56"/>
      <c r="I63" s="56"/>
      <c r="J63" s="377"/>
      <c r="K63" s="56"/>
      <c r="L63" s="56"/>
      <c r="M63" s="56"/>
      <c r="N63" s="56"/>
      <c r="O63" s="56"/>
      <c r="P63" s="56"/>
      <c r="Q63" s="56"/>
      <c r="R63" s="56"/>
    </row>
    <row r="64" spans="1:18" ht="15.6">
      <c r="A64" s="344"/>
      <c r="B64" s="361"/>
      <c r="C64" s="56"/>
      <c r="D64" s="56"/>
      <c r="E64" s="56"/>
      <c r="F64" s="56"/>
      <c r="G64" s="56"/>
      <c r="H64" s="56"/>
      <c r="I64" s="56"/>
      <c r="J64" s="377"/>
      <c r="K64" s="56"/>
      <c r="L64" s="56"/>
      <c r="M64" s="56"/>
      <c r="N64" s="56"/>
      <c r="O64" s="56"/>
      <c r="P64" s="56"/>
      <c r="Q64" s="56"/>
      <c r="R64" s="56"/>
    </row>
    <row r="65" spans="1:18" ht="30.6">
      <c r="A65" s="353"/>
      <c r="B65" s="374" t="str">
        <f>+B29</f>
        <v>Project Grouping 3</v>
      </c>
      <c r="C65" s="205"/>
      <c r="D65" s="205"/>
      <c r="E65" s="205"/>
      <c r="F65" s="205"/>
      <c r="G65" s="205"/>
      <c r="H65" s="205"/>
      <c r="I65" s="205"/>
      <c r="J65" s="383"/>
      <c r="K65" s="56"/>
      <c r="L65" s="56"/>
      <c r="M65" s="56"/>
      <c r="N65" s="56"/>
      <c r="O65" s="56"/>
      <c r="P65" s="56"/>
      <c r="Q65" s="56"/>
      <c r="R65" s="56"/>
    </row>
    <row r="66" spans="1:18" ht="15.6">
      <c r="A66" s="353"/>
      <c r="B66" s="361"/>
      <c r="C66" s="205"/>
      <c r="D66" s="205"/>
      <c r="E66" s="205"/>
      <c r="F66" s="205"/>
      <c r="G66" s="205"/>
      <c r="H66" s="205"/>
      <c r="I66" s="205"/>
      <c r="J66" s="383"/>
      <c r="K66" s="56"/>
      <c r="L66" s="56"/>
      <c r="M66" s="56"/>
      <c r="N66" s="56"/>
      <c r="O66" s="56"/>
      <c r="P66" s="56"/>
      <c r="Q66" s="56"/>
      <c r="R66" s="56"/>
    </row>
    <row r="67" spans="1:18" ht="15.6">
      <c r="A67" s="353"/>
      <c r="B67" s="361"/>
      <c r="C67" s="205"/>
      <c r="D67" s="205"/>
      <c r="E67" s="205"/>
      <c r="F67" s="205"/>
      <c r="G67" s="205"/>
      <c r="H67" s="205"/>
      <c r="I67" s="205"/>
      <c r="J67" s="383"/>
      <c r="K67" s="56"/>
      <c r="L67" s="56"/>
      <c r="M67" s="56"/>
      <c r="N67" s="56"/>
      <c r="O67" s="56"/>
      <c r="P67" s="56"/>
      <c r="Q67" s="56"/>
      <c r="R67" s="56"/>
    </row>
    <row r="68" spans="1:18" ht="15.6">
      <c r="A68" s="353"/>
      <c r="B68" s="361"/>
      <c r="C68" s="205"/>
      <c r="D68" s="205"/>
      <c r="E68" s="205"/>
      <c r="F68" s="205"/>
      <c r="G68" s="205"/>
      <c r="H68" s="205"/>
      <c r="I68" s="205"/>
      <c r="J68" s="383"/>
      <c r="K68" s="56"/>
      <c r="L68" s="56"/>
      <c r="M68" s="56"/>
      <c r="N68" s="56"/>
      <c r="O68" s="56"/>
      <c r="P68" s="56"/>
      <c r="Q68" s="56"/>
      <c r="R68" s="56"/>
    </row>
    <row r="69" spans="1:18" ht="15.6">
      <c r="A69" s="353"/>
      <c r="B69" s="361"/>
      <c r="C69" s="205"/>
      <c r="D69" s="205"/>
      <c r="E69" s="205"/>
      <c r="F69" s="205"/>
      <c r="G69" s="205"/>
      <c r="H69" s="205"/>
      <c r="I69" s="205"/>
      <c r="J69" s="383"/>
      <c r="K69" s="56"/>
      <c r="L69" s="56"/>
      <c r="M69" s="56"/>
      <c r="N69" s="56"/>
      <c r="O69" s="56"/>
      <c r="P69" s="56"/>
      <c r="Q69" s="56"/>
      <c r="R69" s="56"/>
    </row>
    <row r="70" spans="1:18" ht="15.6">
      <c r="A70" s="353"/>
      <c r="B70" s="361"/>
      <c r="C70" s="205"/>
      <c r="D70" s="205"/>
      <c r="E70" s="205"/>
      <c r="F70" s="205"/>
      <c r="G70" s="205"/>
      <c r="H70" s="205"/>
      <c r="I70" s="205"/>
      <c r="J70" s="383"/>
      <c r="K70" s="56"/>
      <c r="L70" s="56"/>
      <c r="M70" s="56"/>
      <c r="N70" s="56"/>
      <c r="O70" s="56"/>
      <c r="P70" s="56"/>
      <c r="Q70" s="56"/>
      <c r="R70" s="56"/>
    </row>
    <row r="71" spans="1:18" ht="15.6">
      <c r="A71" s="353"/>
      <c r="B71" s="361"/>
      <c r="C71" s="205"/>
      <c r="D71" s="205"/>
      <c r="E71" s="205"/>
      <c r="F71" s="205"/>
      <c r="G71" s="205"/>
      <c r="H71" s="205"/>
      <c r="I71" s="205"/>
      <c r="J71" s="383"/>
      <c r="K71" s="56"/>
      <c r="L71" s="56"/>
      <c r="M71" s="56"/>
      <c r="N71" s="56"/>
      <c r="O71" s="56"/>
      <c r="P71" s="56"/>
      <c r="Q71" s="56"/>
      <c r="R71" s="56"/>
    </row>
    <row r="72" spans="1:18" ht="15.6">
      <c r="A72" s="353"/>
      <c r="B72" s="361"/>
      <c r="C72" s="205"/>
      <c r="D72" s="205"/>
      <c r="E72" s="205"/>
      <c r="F72" s="205"/>
      <c r="G72" s="205"/>
      <c r="H72" s="205"/>
      <c r="I72" s="205"/>
      <c r="J72" s="383"/>
      <c r="K72" s="56"/>
      <c r="L72" s="56"/>
      <c r="M72" s="56"/>
      <c r="N72" s="56"/>
      <c r="O72" s="56"/>
      <c r="P72" s="56"/>
      <c r="Q72" s="56"/>
      <c r="R72" s="56"/>
    </row>
    <row r="73" spans="1:18" ht="15.6">
      <c r="A73" s="353"/>
      <c r="B73" s="361"/>
      <c r="C73" s="205"/>
      <c r="D73" s="205"/>
      <c r="E73" s="205"/>
      <c r="F73" s="205"/>
      <c r="G73" s="205"/>
      <c r="H73" s="205"/>
      <c r="I73" s="205"/>
      <c r="J73" s="383"/>
      <c r="K73" s="56"/>
      <c r="L73" s="56"/>
      <c r="M73" s="56"/>
      <c r="N73" s="56"/>
      <c r="O73" s="56"/>
      <c r="P73" s="56"/>
      <c r="Q73" s="56"/>
      <c r="R73" s="56"/>
    </row>
    <row r="74" spans="1:18" ht="15.6">
      <c r="A74" s="353"/>
      <c r="B74" s="361"/>
      <c r="C74" s="205"/>
      <c r="D74" s="205"/>
      <c r="E74" s="205"/>
      <c r="F74" s="205"/>
      <c r="G74" s="205"/>
      <c r="H74" s="205"/>
      <c r="I74" s="205"/>
      <c r="J74" s="383"/>
      <c r="K74" s="56"/>
      <c r="L74" s="56"/>
      <c r="M74" s="56"/>
      <c r="N74" s="56"/>
      <c r="O74" s="56"/>
      <c r="P74" s="56"/>
      <c r="Q74" s="56"/>
      <c r="R74" s="56"/>
    </row>
    <row r="75" spans="1:18" ht="15.6">
      <c r="A75" s="353"/>
      <c r="B75" s="361"/>
      <c r="C75" s="205"/>
      <c r="D75" s="205"/>
      <c r="E75" s="205"/>
      <c r="F75" s="205"/>
      <c r="G75" s="205"/>
      <c r="H75" s="205"/>
      <c r="I75" s="205"/>
      <c r="J75" s="383"/>
      <c r="K75" s="56"/>
      <c r="L75" s="56"/>
      <c r="M75" s="56"/>
      <c r="N75" s="56"/>
      <c r="O75" s="56"/>
      <c r="P75" s="56"/>
      <c r="Q75" s="56"/>
      <c r="R75" s="56"/>
    </row>
    <row r="76" spans="1:18" ht="15.6">
      <c r="A76" s="353"/>
      <c r="B76" s="361"/>
      <c r="C76" s="205"/>
      <c r="D76" s="205"/>
      <c r="E76" s="205"/>
      <c r="F76" s="205"/>
      <c r="G76" s="205"/>
      <c r="H76" s="205"/>
      <c r="I76" s="205"/>
      <c r="J76" s="383"/>
      <c r="K76" s="56"/>
      <c r="L76" s="56"/>
      <c r="M76" s="56"/>
      <c r="N76" s="56"/>
      <c r="O76" s="56"/>
      <c r="P76" s="56"/>
      <c r="Q76" s="56"/>
      <c r="R76" s="56"/>
    </row>
    <row r="77" spans="1:18" ht="15.6">
      <c r="A77" s="353"/>
      <c r="B77" s="361"/>
      <c r="C77" s="205"/>
      <c r="D77" s="205"/>
      <c r="E77" s="205"/>
      <c r="F77" s="205"/>
      <c r="G77" s="205"/>
      <c r="H77" s="205"/>
      <c r="I77" s="205"/>
      <c r="J77" s="383"/>
      <c r="K77" s="56"/>
      <c r="L77" s="56"/>
      <c r="M77" s="56"/>
      <c r="N77" s="56"/>
      <c r="O77" s="56"/>
      <c r="P77" s="56"/>
      <c r="Q77" s="56"/>
      <c r="R77" s="56"/>
    </row>
    <row r="78" spans="1:18" ht="15.6">
      <c r="A78" s="344"/>
      <c r="B78" s="361"/>
      <c r="C78" s="56"/>
      <c r="D78" s="56"/>
      <c r="E78" s="56"/>
      <c r="F78" s="56"/>
      <c r="G78" s="56"/>
      <c r="H78" s="56"/>
      <c r="I78" s="56"/>
      <c r="J78" s="377"/>
      <c r="K78" s="56"/>
      <c r="L78" s="56"/>
      <c r="M78" s="56"/>
      <c r="N78" s="56"/>
      <c r="O78" s="56"/>
      <c r="P78" s="56"/>
      <c r="Q78" s="56"/>
      <c r="R78" s="56"/>
    </row>
    <row r="79" spans="1:18" ht="15.6">
      <c r="A79" s="344"/>
      <c r="B79" s="361"/>
      <c r="C79" s="56"/>
      <c r="D79" s="56"/>
      <c r="E79" s="56"/>
      <c r="F79" s="56"/>
      <c r="G79" s="56"/>
      <c r="H79" s="56"/>
      <c r="I79" s="56"/>
      <c r="J79" s="377"/>
      <c r="K79" s="56"/>
      <c r="L79" s="56"/>
      <c r="M79" s="56"/>
      <c r="N79" s="56"/>
      <c r="O79" s="56"/>
      <c r="P79" s="56"/>
      <c r="Q79" s="56"/>
      <c r="R79" s="56"/>
    </row>
    <row r="80" spans="1:18" ht="30.6">
      <c r="A80" s="353"/>
      <c r="B80" s="374" t="str">
        <f>+B16</f>
        <v>Project Grouping 4</v>
      </c>
      <c r="C80" s="205"/>
      <c r="D80" s="205"/>
      <c r="E80" s="205"/>
      <c r="F80" s="205"/>
      <c r="G80" s="205"/>
      <c r="H80" s="205"/>
      <c r="I80" s="205"/>
      <c r="J80" s="383"/>
      <c r="K80" s="56"/>
      <c r="L80" s="56"/>
      <c r="M80" s="56"/>
      <c r="N80" s="56"/>
      <c r="O80" s="56"/>
      <c r="P80" s="56"/>
      <c r="Q80" s="56"/>
      <c r="R80" s="56"/>
    </row>
    <row r="81" spans="1:18" ht="15.6">
      <c r="A81" s="353"/>
      <c r="B81" s="361"/>
      <c r="C81" s="205"/>
      <c r="D81" s="205"/>
      <c r="E81" s="205"/>
      <c r="F81" s="205"/>
      <c r="G81" s="205"/>
      <c r="H81" s="205"/>
      <c r="I81" s="205"/>
      <c r="J81" s="383"/>
      <c r="K81" s="56"/>
      <c r="L81" s="56"/>
      <c r="M81" s="56"/>
      <c r="N81" s="56"/>
      <c r="O81" s="56"/>
      <c r="P81" s="56"/>
      <c r="Q81" s="56"/>
      <c r="R81" s="56"/>
    </row>
    <row r="82" spans="1:18" ht="15.6">
      <c r="A82" s="353"/>
      <c r="B82" s="361"/>
      <c r="C82" s="205"/>
      <c r="D82" s="205"/>
      <c r="E82" s="205"/>
      <c r="F82" s="205"/>
      <c r="G82" s="205"/>
      <c r="H82" s="205"/>
      <c r="I82" s="205"/>
      <c r="J82" s="383"/>
      <c r="K82" s="56"/>
      <c r="L82" s="56"/>
      <c r="M82" s="56"/>
      <c r="N82" s="56"/>
      <c r="O82" s="56"/>
      <c r="P82" s="56"/>
      <c r="Q82" s="56"/>
      <c r="R82" s="56"/>
    </row>
    <row r="83" spans="1:18" ht="15.6">
      <c r="A83" s="353"/>
      <c r="B83" s="361"/>
      <c r="C83" s="205"/>
      <c r="D83" s="205"/>
      <c r="E83" s="205"/>
      <c r="F83" s="205"/>
      <c r="G83" s="205"/>
      <c r="H83" s="205"/>
      <c r="I83" s="205"/>
      <c r="J83" s="383"/>
      <c r="K83" s="56"/>
      <c r="L83" s="56"/>
      <c r="M83" s="56"/>
      <c r="N83" s="56"/>
      <c r="O83" s="56"/>
      <c r="P83" s="56"/>
      <c r="Q83" s="56"/>
      <c r="R83" s="56"/>
    </row>
    <row r="84" spans="1:18" ht="15.6">
      <c r="A84" s="353"/>
      <c r="B84" s="361"/>
      <c r="C84" s="205"/>
      <c r="D84" s="205"/>
      <c r="E84" s="205"/>
      <c r="F84" s="205"/>
      <c r="G84" s="205"/>
      <c r="H84" s="205"/>
      <c r="I84" s="205"/>
      <c r="J84" s="383"/>
      <c r="K84" s="56"/>
      <c r="L84" s="56"/>
      <c r="M84" s="56"/>
      <c r="N84" s="56"/>
      <c r="O84" s="56"/>
      <c r="P84" s="56"/>
      <c r="Q84" s="56"/>
      <c r="R84" s="56"/>
    </row>
    <row r="85" spans="1:18" ht="15.6">
      <c r="A85" s="353"/>
      <c r="B85" s="361"/>
      <c r="C85" s="205"/>
      <c r="D85" s="205"/>
      <c r="E85" s="205"/>
      <c r="F85" s="205"/>
      <c r="G85" s="205"/>
      <c r="H85" s="205"/>
      <c r="I85" s="205"/>
      <c r="J85" s="383"/>
      <c r="K85" s="56"/>
      <c r="L85" s="56"/>
      <c r="M85" s="56"/>
      <c r="N85" s="56"/>
      <c r="O85" s="56"/>
      <c r="P85" s="56"/>
      <c r="Q85" s="56"/>
      <c r="R85" s="56"/>
    </row>
    <row r="86" spans="1:18" ht="15.6">
      <c r="A86" s="353"/>
      <c r="B86" s="361"/>
      <c r="C86" s="205"/>
      <c r="D86" s="205"/>
      <c r="E86" s="205"/>
      <c r="F86" s="205"/>
      <c r="G86" s="205"/>
      <c r="H86" s="205"/>
      <c r="I86" s="205"/>
      <c r="J86" s="383"/>
      <c r="K86" s="56"/>
      <c r="L86" s="56"/>
      <c r="M86" s="56"/>
      <c r="N86" s="56"/>
      <c r="O86" s="56"/>
      <c r="P86" s="56"/>
      <c r="Q86" s="56"/>
      <c r="R86" s="56"/>
    </row>
    <row r="87" spans="1:18" ht="15.6">
      <c r="A87" s="353"/>
      <c r="B87" s="361"/>
      <c r="C87" s="205"/>
      <c r="D87" s="205"/>
      <c r="E87" s="205"/>
      <c r="F87" s="205"/>
      <c r="G87" s="205"/>
      <c r="H87" s="205"/>
      <c r="I87" s="205"/>
      <c r="J87" s="383"/>
      <c r="K87" s="56"/>
      <c r="L87" s="56"/>
      <c r="M87" s="56"/>
      <c r="N87" s="56"/>
      <c r="O87" s="56"/>
      <c r="P87" s="56"/>
      <c r="Q87" s="56"/>
      <c r="R87" s="56"/>
    </row>
    <row r="88" spans="1:18" ht="15.6">
      <c r="A88" s="353"/>
      <c r="B88" s="361"/>
      <c r="C88" s="205"/>
      <c r="D88" s="205"/>
      <c r="E88" s="205"/>
      <c r="F88" s="205"/>
      <c r="G88" s="205"/>
      <c r="H88" s="205"/>
      <c r="I88" s="205"/>
      <c r="J88" s="383"/>
      <c r="K88" s="56"/>
      <c r="L88" s="56"/>
      <c r="M88" s="56"/>
      <c r="N88" s="56"/>
      <c r="O88" s="56"/>
      <c r="P88" s="56"/>
      <c r="Q88" s="56"/>
      <c r="R88" s="56"/>
    </row>
    <row r="89" spans="1:18" ht="15.6">
      <c r="A89" s="353"/>
      <c r="B89" s="361"/>
      <c r="C89" s="205"/>
      <c r="D89" s="205"/>
      <c r="E89" s="205"/>
      <c r="F89" s="205"/>
      <c r="G89" s="205"/>
      <c r="H89" s="205"/>
      <c r="I89" s="205"/>
      <c r="J89" s="383"/>
      <c r="K89" s="56"/>
      <c r="L89" s="56"/>
      <c r="M89" s="56"/>
      <c r="N89" s="56"/>
      <c r="O89" s="56"/>
      <c r="P89" s="56"/>
      <c r="Q89" s="56"/>
      <c r="R89" s="56"/>
    </row>
    <row r="90" spans="1:18" ht="15.6">
      <c r="A90" s="353"/>
      <c r="B90" s="361"/>
      <c r="C90" s="205"/>
      <c r="D90" s="205"/>
      <c r="E90" s="205"/>
      <c r="F90" s="205"/>
      <c r="G90" s="205"/>
      <c r="H90" s="205"/>
      <c r="I90" s="205"/>
      <c r="J90" s="383"/>
      <c r="K90" s="56"/>
      <c r="L90" s="56"/>
      <c r="M90" s="56"/>
      <c r="N90" s="56"/>
      <c r="O90" s="56"/>
      <c r="P90" s="56"/>
      <c r="Q90" s="56"/>
      <c r="R90" s="56"/>
    </row>
    <row r="91" spans="1:18" ht="15.6">
      <c r="A91" s="353"/>
      <c r="B91" s="361"/>
      <c r="C91" s="205"/>
      <c r="D91" s="205"/>
      <c r="E91" s="205"/>
      <c r="F91" s="205"/>
      <c r="G91" s="205"/>
      <c r="H91" s="205"/>
      <c r="I91" s="205"/>
      <c r="J91" s="383"/>
      <c r="K91" s="56"/>
      <c r="L91" s="56"/>
      <c r="M91" s="56"/>
      <c r="N91" s="56"/>
      <c r="O91" s="56"/>
      <c r="P91" s="56"/>
      <c r="Q91" s="56"/>
      <c r="R91" s="56"/>
    </row>
    <row r="92" spans="1:18" ht="15.6">
      <c r="A92" s="353"/>
      <c r="B92" s="361"/>
      <c r="C92" s="205"/>
      <c r="D92" s="205"/>
      <c r="E92" s="205"/>
      <c r="F92" s="205"/>
      <c r="G92" s="205"/>
      <c r="H92" s="205"/>
      <c r="I92" s="205"/>
      <c r="J92" s="383"/>
      <c r="K92" s="56"/>
      <c r="L92" s="56"/>
      <c r="M92" s="56"/>
      <c r="N92" s="56"/>
      <c r="O92" s="56"/>
      <c r="P92" s="56"/>
      <c r="Q92" s="56"/>
      <c r="R92" s="56"/>
    </row>
    <row r="93" spans="1:18" ht="15.6">
      <c r="A93" s="344"/>
      <c r="B93" s="361"/>
      <c r="C93" s="56"/>
      <c r="D93" s="56"/>
      <c r="E93" s="56"/>
      <c r="F93" s="56"/>
      <c r="G93" s="56"/>
      <c r="H93" s="56"/>
      <c r="I93" s="56"/>
      <c r="J93" s="377"/>
      <c r="K93" s="56"/>
      <c r="L93" s="56"/>
      <c r="M93" s="56"/>
      <c r="N93" s="56"/>
      <c r="O93" s="56"/>
      <c r="P93" s="56"/>
      <c r="Q93" s="56"/>
      <c r="R93" s="56"/>
    </row>
    <row r="94" spans="1:18" ht="15.6">
      <c r="A94" s="344"/>
      <c r="B94" s="361"/>
      <c r="C94" s="56"/>
      <c r="D94" s="56"/>
      <c r="E94" s="56"/>
      <c r="F94" s="56"/>
      <c r="G94" s="56"/>
      <c r="H94" s="56"/>
      <c r="I94" s="56"/>
      <c r="J94" s="377"/>
      <c r="K94" s="56"/>
      <c r="L94" s="56"/>
      <c r="M94" s="56"/>
      <c r="N94" s="56"/>
      <c r="O94" s="56"/>
      <c r="P94" s="56"/>
      <c r="Q94" s="56"/>
      <c r="R94" s="56"/>
    </row>
    <row r="95" spans="1:18" ht="15.6">
      <c r="A95" s="353"/>
      <c r="B95" s="378"/>
      <c r="C95" s="205"/>
      <c r="D95" s="205"/>
      <c r="E95" s="205"/>
      <c r="F95" s="205"/>
      <c r="G95" s="205"/>
      <c r="H95" s="205"/>
      <c r="I95" s="205"/>
      <c r="J95" s="383"/>
      <c r="K95" s="56"/>
      <c r="L95" s="56"/>
      <c r="M95" s="56"/>
      <c r="N95" s="56"/>
      <c r="O95" s="56"/>
      <c r="P95" s="56"/>
      <c r="Q95" s="56"/>
      <c r="R95" s="56"/>
    </row>
    <row r="96" spans="1:18" ht="15.6">
      <c r="A96" s="353"/>
      <c r="B96" s="361"/>
      <c r="C96" s="205"/>
      <c r="D96" s="205"/>
      <c r="E96" s="205"/>
      <c r="F96" s="205"/>
      <c r="G96" s="205"/>
      <c r="H96" s="205"/>
      <c r="I96" s="205"/>
      <c r="J96" s="383"/>
      <c r="K96" s="56"/>
      <c r="L96" s="56"/>
      <c r="M96" s="56"/>
      <c r="N96" s="56"/>
      <c r="O96" s="56"/>
      <c r="P96" s="56"/>
      <c r="Q96" s="56"/>
      <c r="R96" s="56"/>
    </row>
    <row r="97" spans="1:18" ht="15.6">
      <c r="A97" s="353"/>
      <c r="B97" s="361"/>
      <c r="C97" s="205"/>
      <c r="D97" s="205"/>
      <c r="E97" s="205"/>
      <c r="F97" s="205"/>
      <c r="G97" s="205"/>
      <c r="H97" s="205"/>
      <c r="I97" s="205"/>
      <c r="J97" s="383"/>
      <c r="K97" s="56"/>
      <c r="L97" s="56"/>
      <c r="M97" s="56"/>
      <c r="N97" s="56"/>
      <c r="O97" s="56"/>
      <c r="P97" s="56"/>
      <c r="Q97" s="56"/>
      <c r="R97" s="56"/>
    </row>
    <row r="98" spans="1:18" ht="15.6">
      <c r="A98" s="353"/>
      <c r="B98" s="361"/>
      <c r="C98" s="205"/>
      <c r="D98" s="205"/>
      <c r="E98" s="205"/>
      <c r="F98" s="205"/>
      <c r="G98" s="205"/>
      <c r="H98" s="205"/>
      <c r="I98" s="205"/>
      <c r="J98" s="383"/>
      <c r="K98" s="56"/>
      <c r="L98" s="56"/>
      <c r="M98" s="56"/>
      <c r="N98" s="56"/>
      <c r="O98" s="56"/>
      <c r="P98" s="56"/>
      <c r="Q98" s="56"/>
      <c r="R98" s="56"/>
    </row>
    <row r="99" spans="1:18" ht="15.6">
      <c r="A99" s="353"/>
      <c r="B99" s="361"/>
      <c r="C99" s="205"/>
      <c r="D99" s="205"/>
      <c r="E99" s="205"/>
      <c r="F99" s="205"/>
      <c r="G99" s="205"/>
      <c r="H99" s="205"/>
      <c r="I99" s="205"/>
      <c r="J99" s="383"/>
      <c r="K99" s="56"/>
      <c r="L99" s="56"/>
      <c r="M99" s="56"/>
      <c r="N99" s="56"/>
      <c r="O99" s="56"/>
      <c r="P99" s="56"/>
      <c r="Q99" s="56"/>
      <c r="R99" s="56"/>
    </row>
    <row r="100" spans="1:18" ht="15.6">
      <c r="A100" s="353"/>
      <c r="B100" s="361"/>
      <c r="C100" s="205"/>
      <c r="D100" s="205"/>
      <c r="E100" s="205"/>
      <c r="F100" s="205"/>
      <c r="G100" s="205"/>
      <c r="H100" s="205"/>
      <c r="I100" s="205"/>
      <c r="J100" s="383"/>
      <c r="K100" s="56"/>
      <c r="L100" s="56"/>
      <c r="M100" s="56"/>
      <c r="N100" s="56"/>
      <c r="O100" s="56"/>
      <c r="P100" s="56"/>
      <c r="Q100" s="56"/>
      <c r="R100" s="56"/>
    </row>
    <row r="101" spans="1:18" ht="15.6">
      <c r="A101" s="353"/>
      <c r="B101" s="361"/>
      <c r="C101" s="205"/>
      <c r="D101" s="205"/>
      <c r="E101" s="205"/>
      <c r="F101" s="205"/>
      <c r="G101" s="205"/>
      <c r="H101" s="205"/>
      <c r="I101" s="205"/>
      <c r="J101" s="383"/>
      <c r="K101" s="56"/>
      <c r="L101" s="56"/>
      <c r="M101" s="56"/>
      <c r="N101" s="56"/>
      <c r="O101" s="56"/>
      <c r="P101" s="56"/>
      <c r="Q101" s="56"/>
      <c r="R101" s="56"/>
    </row>
    <row r="102" spans="1:18" ht="15.6">
      <c r="A102" s="353"/>
      <c r="B102" s="361"/>
      <c r="C102" s="205"/>
      <c r="D102" s="205"/>
      <c r="E102" s="205"/>
      <c r="F102" s="205"/>
      <c r="G102" s="205"/>
      <c r="H102" s="205"/>
      <c r="I102" s="205"/>
      <c r="J102" s="383"/>
      <c r="K102" s="56"/>
      <c r="L102" s="56"/>
      <c r="M102" s="56"/>
      <c r="N102" s="56"/>
      <c r="O102" s="56"/>
      <c r="P102" s="56"/>
      <c r="Q102" s="56"/>
      <c r="R102" s="56"/>
    </row>
    <row r="103" spans="1:18" ht="15.6">
      <c r="A103" s="353"/>
      <c r="B103" s="361"/>
      <c r="C103" s="205"/>
      <c r="D103" s="205"/>
      <c r="E103" s="205"/>
      <c r="F103" s="205"/>
      <c r="G103" s="205"/>
      <c r="H103" s="205"/>
      <c r="I103" s="205"/>
      <c r="J103" s="383"/>
      <c r="K103" s="56"/>
      <c r="L103" s="56"/>
      <c r="M103" s="56"/>
      <c r="N103" s="56"/>
      <c r="O103" s="56"/>
      <c r="P103" s="56"/>
      <c r="Q103" s="56"/>
      <c r="R103" s="56"/>
    </row>
    <row r="104" spans="1:18" ht="15.6">
      <c r="A104" s="353"/>
      <c r="B104" s="361"/>
      <c r="C104" s="205"/>
      <c r="D104" s="205"/>
      <c r="E104" s="205"/>
      <c r="F104" s="205"/>
      <c r="G104" s="205"/>
      <c r="H104" s="205"/>
      <c r="I104" s="205"/>
      <c r="J104" s="383"/>
      <c r="K104" s="56"/>
      <c r="L104" s="56"/>
      <c r="M104" s="56"/>
      <c r="N104" s="56"/>
      <c r="O104" s="56"/>
      <c r="P104" s="56"/>
      <c r="Q104" s="56"/>
      <c r="R104" s="56"/>
    </row>
    <row r="105" spans="1:18" ht="15.6">
      <c r="A105" s="353"/>
      <c r="B105" s="361"/>
      <c r="C105" s="205"/>
      <c r="D105" s="205"/>
      <c r="E105" s="205"/>
      <c r="F105" s="205"/>
      <c r="G105" s="205"/>
      <c r="H105" s="205"/>
      <c r="I105" s="205"/>
      <c r="J105" s="383"/>
      <c r="K105" s="56"/>
      <c r="L105" s="56"/>
      <c r="M105" s="56"/>
      <c r="N105" s="56"/>
      <c r="O105" s="56"/>
      <c r="P105" s="56"/>
      <c r="Q105" s="56"/>
      <c r="R105" s="56"/>
    </row>
    <row r="106" spans="1:18" ht="16.2" thickBot="1">
      <c r="A106" s="353"/>
      <c r="B106" s="366"/>
      <c r="C106" s="384"/>
      <c r="D106" s="384"/>
      <c r="E106" s="384"/>
      <c r="F106" s="384"/>
      <c r="G106" s="384"/>
      <c r="H106" s="384"/>
      <c r="I106" s="384"/>
      <c r="J106" s="385"/>
      <c r="K106" s="56"/>
      <c r="L106" s="56"/>
      <c r="M106" s="56"/>
      <c r="N106" s="56"/>
      <c r="O106" s="56"/>
      <c r="P106" s="56"/>
      <c r="Q106" s="56"/>
      <c r="R106" s="56"/>
    </row>
    <row r="107" spans="1:18" ht="15.6">
      <c r="A107" s="344"/>
      <c r="B107" s="56"/>
      <c r="C107" s="56"/>
      <c r="D107" s="56"/>
      <c r="E107" s="56"/>
      <c r="F107" s="56"/>
      <c r="G107" s="56"/>
      <c r="H107" s="56"/>
      <c r="I107" s="56"/>
      <c r="J107" s="56"/>
      <c r="K107" s="56"/>
      <c r="L107" s="56"/>
      <c r="M107" s="56"/>
      <c r="N107" s="56"/>
      <c r="O107" s="56"/>
      <c r="P107" s="56"/>
      <c r="Q107" s="56"/>
      <c r="R107" s="56"/>
    </row>
    <row r="108" spans="1:18" ht="15.6">
      <c r="A108" s="344"/>
      <c r="B108" s="56"/>
      <c r="C108" s="56"/>
      <c r="D108" s="56"/>
      <c r="E108" s="56"/>
      <c r="F108" s="56"/>
      <c r="G108" s="56"/>
      <c r="H108" s="56"/>
      <c r="I108" s="56"/>
      <c r="J108" s="56"/>
      <c r="K108" s="56"/>
      <c r="L108" s="56"/>
      <c r="M108" s="56"/>
      <c r="N108" s="56"/>
      <c r="O108" s="56"/>
      <c r="P108" s="56"/>
      <c r="Q108" s="56"/>
      <c r="R108" s="56"/>
    </row>
    <row r="109" spans="1:18" ht="15.6">
      <c r="A109" s="344"/>
      <c r="B109" s="56"/>
      <c r="C109" s="56"/>
      <c r="D109" s="56"/>
      <c r="E109" s="56"/>
      <c r="F109" s="56"/>
      <c r="G109" s="56"/>
      <c r="H109" s="56"/>
      <c r="I109" s="56"/>
      <c r="J109" s="56"/>
      <c r="K109" s="56"/>
      <c r="L109" s="56"/>
      <c r="M109" s="56"/>
      <c r="N109" s="56"/>
      <c r="O109" s="56"/>
      <c r="P109" s="56"/>
      <c r="Q109" s="56"/>
      <c r="R109" s="56"/>
    </row>
    <row r="110" spans="1:18" ht="15.6">
      <c r="A110" s="344"/>
      <c r="B110" s="56"/>
      <c r="C110" s="56"/>
      <c r="D110" s="56"/>
      <c r="E110" s="56"/>
      <c r="F110" s="56"/>
      <c r="G110" s="56"/>
      <c r="H110" s="56"/>
      <c r="I110" s="56"/>
      <c r="J110" s="56"/>
      <c r="K110" s="56"/>
      <c r="L110" s="56"/>
      <c r="M110" s="56"/>
      <c r="N110" s="56"/>
      <c r="O110" s="56"/>
      <c r="P110" s="56"/>
      <c r="Q110" s="56"/>
      <c r="R110" s="56"/>
    </row>
    <row r="111" spans="1:18" ht="15.6">
      <c r="A111" s="344"/>
      <c r="B111" s="56"/>
      <c r="C111" s="56"/>
      <c r="D111" s="56"/>
      <c r="E111" s="56"/>
      <c r="F111" s="56"/>
      <c r="G111" s="56"/>
      <c r="H111" s="56"/>
      <c r="I111" s="56"/>
      <c r="J111" s="56"/>
      <c r="K111" s="56"/>
      <c r="L111" s="56"/>
      <c r="M111" s="56"/>
      <c r="N111" s="56"/>
      <c r="O111" s="56"/>
      <c r="P111" s="56"/>
      <c r="Q111" s="56"/>
      <c r="R111" s="56"/>
    </row>
    <row r="112" spans="1:18" ht="15.6">
      <c r="A112" s="344"/>
      <c r="B112" s="56"/>
      <c r="C112" s="56"/>
      <c r="D112" s="56"/>
      <c r="E112" s="56"/>
      <c r="F112" s="56"/>
      <c r="G112" s="56"/>
      <c r="H112" s="56"/>
      <c r="I112" s="56"/>
      <c r="J112" s="56"/>
      <c r="K112" s="56"/>
      <c r="L112" s="56"/>
      <c r="M112" s="56"/>
      <c r="N112" s="56"/>
      <c r="O112" s="56"/>
      <c r="P112" s="56"/>
      <c r="Q112" s="56"/>
      <c r="R112" s="56"/>
    </row>
    <row r="113" spans="1:18" ht="15.6">
      <c r="A113" s="344"/>
      <c r="B113" s="56"/>
      <c r="C113" s="56"/>
      <c r="D113" s="56"/>
      <c r="E113" s="56"/>
      <c r="F113" s="56"/>
      <c r="G113" s="56"/>
      <c r="H113" s="56"/>
      <c r="I113" s="56"/>
      <c r="J113" s="56"/>
      <c r="K113" s="56"/>
      <c r="L113" s="56"/>
      <c r="M113" s="56"/>
      <c r="N113" s="56"/>
      <c r="O113" s="56"/>
      <c r="P113" s="56"/>
      <c r="Q113" s="56"/>
      <c r="R113" s="56"/>
    </row>
    <row r="114" spans="1:18" ht="15.6">
      <c r="A114" s="344"/>
      <c r="B114" s="56"/>
      <c r="C114" s="56"/>
      <c r="D114" s="56"/>
      <c r="E114" s="56"/>
      <c r="F114" s="56"/>
      <c r="G114" s="56"/>
      <c r="H114" s="56"/>
      <c r="I114" s="56"/>
      <c r="J114" s="56"/>
      <c r="K114" s="56"/>
      <c r="L114" s="56"/>
      <c r="M114" s="56"/>
      <c r="N114" s="56"/>
      <c r="O114" s="56"/>
      <c r="P114" s="56"/>
      <c r="Q114" s="56"/>
      <c r="R114" s="56"/>
    </row>
    <row r="115" spans="1:18" ht="15.6">
      <c r="A115" s="344"/>
      <c r="B115" s="56"/>
      <c r="C115" s="56"/>
      <c r="D115" s="56"/>
      <c r="E115" s="56"/>
      <c r="F115" s="56"/>
      <c r="G115" s="56"/>
      <c r="H115" s="56"/>
      <c r="I115" s="56"/>
      <c r="J115" s="56"/>
      <c r="K115" s="56"/>
      <c r="L115" s="56"/>
      <c r="M115" s="56"/>
      <c r="N115" s="56"/>
      <c r="O115" s="56"/>
      <c r="P115" s="56"/>
      <c r="Q115" s="56"/>
      <c r="R115" s="56"/>
    </row>
    <row r="116" spans="1:18" ht="15.6">
      <c r="A116" s="344"/>
      <c r="B116" s="56"/>
      <c r="C116" s="56"/>
      <c r="D116" s="56"/>
      <c r="E116" s="56"/>
      <c r="F116" s="56"/>
      <c r="G116" s="56"/>
      <c r="H116" s="56"/>
      <c r="I116" s="56"/>
      <c r="J116" s="56"/>
      <c r="K116" s="56"/>
      <c r="L116" s="56"/>
      <c r="M116" s="56"/>
      <c r="N116" s="56"/>
      <c r="O116" s="56"/>
      <c r="P116" s="56"/>
      <c r="Q116" s="56"/>
      <c r="R116" s="56"/>
    </row>
    <row r="117" spans="1:18" ht="15.6">
      <c r="A117" s="344"/>
      <c r="B117" s="56"/>
      <c r="C117" s="56"/>
      <c r="D117" s="56"/>
      <c r="E117" s="56"/>
      <c r="F117" s="56"/>
      <c r="G117" s="56"/>
      <c r="H117" s="56"/>
      <c r="I117" s="56"/>
      <c r="J117" s="56"/>
      <c r="K117" s="56"/>
      <c r="L117" s="56"/>
      <c r="M117" s="56"/>
      <c r="N117" s="56"/>
      <c r="O117" s="56"/>
      <c r="P117" s="56"/>
      <c r="Q117" s="56"/>
      <c r="R117" s="56"/>
    </row>
    <row r="118" spans="1:18" ht="15.6">
      <c r="A118" s="344"/>
      <c r="B118" s="56"/>
      <c r="C118" s="56"/>
      <c r="D118" s="56"/>
      <c r="E118" s="56"/>
      <c r="F118" s="56"/>
      <c r="G118" s="56"/>
      <c r="H118" s="56"/>
      <c r="I118" s="56"/>
      <c r="J118" s="56"/>
      <c r="K118" s="56"/>
      <c r="L118" s="56"/>
      <c r="M118" s="56"/>
      <c r="N118" s="56"/>
      <c r="O118" s="56"/>
      <c r="P118" s="56"/>
      <c r="Q118" s="56"/>
      <c r="R118" s="56"/>
    </row>
    <row r="119" spans="1:18" ht="15.6">
      <c r="A119" s="344"/>
      <c r="B119" s="56"/>
      <c r="C119" s="56"/>
      <c r="D119" s="56"/>
      <c r="E119" s="56"/>
      <c r="F119" s="56"/>
      <c r="G119" s="56"/>
      <c r="H119" s="56"/>
      <c r="I119" s="56"/>
      <c r="J119" s="56"/>
      <c r="K119" s="56"/>
      <c r="L119" s="56"/>
      <c r="M119" s="56"/>
      <c r="N119" s="56"/>
      <c r="O119" s="56"/>
      <c r="P119" s="56"/>
      <c r="Q119" s="56"/>
      <c r="R119" s="56"/>
    </row>
    <row r="120" spans="1:18" ht="15.6">
      <c r="A120" s="344"/>
      <c r="B120" s="56"/>
      <c r="C120" s="56"/>
      <c r="D120" s="56"/>
      <c r="E120" s="56"/>
      <c r="F120" s="56"/>
      <c r="G120" s="56"/>
      <c r="H120" s="56"/>
      <c r="I120" s="56"/>
      <c r="J120" s="56"/>
      <c r="K120" s="56"/>
      <c r="L120" s="56"/>
      <c r="M120" s="56"/>
      <c r="N120" s="56"/>
      <c r="O120" s="56"/>
      <c r="P120" s="56"/>
      <c r="Q120" s="56"/>
      <c r="R120" s="56"/>
    </row>
    <row r="121" spans="1:18" ht="15.6">
      <c r="A121" s="344"/>
      <c r="B121" s="56"/>
      <c r="C121" s="56"/>
      <c r="D121" s="56"/>
      <c r="E121" s="56"/>
      <c r="F121" s="56"/>
      <c r="G121" s="56"/>
      <c r="H121" s="56"/>
      <c r="I121" s="56"/>
      <c r="J121" s="56"/>
      <c r="K121" s="56"/>
      <c r="L121" s="56"/>
      <c r="M121" s="56"/>
      <c r="N121" s="56"/>
      <c r="O121" s="56"/>
      <c r="P121" s="56"/>
      <c r="Q121" s="56"/>
      <c r="R121" s="56"/>
    </row>
    <row r="122" spans="1:18" ht="15.6">
      <c r="A122" s="344"/>
      <c r="B122" s="56"/>
      <c r="C122" s="56"/>
      <c r="D122" s="56"/>
      <c r="E122" s="56"/>
      <c r="F122" s="56"/>
      <c r="G122" s="56"/>
      <c r="H122" s="56"/>
      <c r="I122" s="56"/>
      <c r="J122" s="56"/>
      <c r="K122" s="56"/>
      <c r="L122" s="56"/>
      <c r="M122" s="56"/>
      <c r="N122" s="56"/>
      <c r="O122" s="56"/>
      <c r="P122" s="56"/>
      <c r="Q122" s="56"/>
      <c r="R122" s="56"/>
    </row>
    <row r="123" spans="1:18" ht="15.6">
      <c r="A123" s="344"/>
      <c r="B123" s="56"/>
      <c r="C123" s="56"/>
      <c r="D123" s="56"/>
      <c r="E123" s="56"/>
      <c r="F123" s="56"/>
      <c r="G123" s="56"/>
      <c r="H123" s="56"/>
      <c r="I123" s="56"/>
      <c r="J123" s="56"/>
      <c r="K123" s="56"/>
      <c r="L123" s="56"/>
      <c r="M123" s="56"/>
      <c r="N123" s="56"/>
      <c r="O123" s="56"/>
      <c r="P123" s="56"/>
      <c r="Q123" s="56"/>
      <c r="R123" s="56"/>
    </row>
  </sheetData>
  <mergeCells count="6">
    <mergeCell ref="B39:J39"/>
    <mergeCell ref="D7:H7"/>
    <mergeCell ref="B1:R1"/>
    <mergeCell ref="B2:R2"/>
    <mergeCell ref="B3:R3"/>
    <mergeCell ref="J7:Q7"/>
  </mergeCells>
  <pageMargins left="0.7" right="0.7" top="0.75" bottom="0.75" header="0.3" footer="0.3"/>
  <pageSetup scale="2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topLeftCell="A43" zoomScale="90" zoomScaleNormal="90" zoomScaleSheetLayoutView="100" zoomScalePageLayoutView="80" workbookViewId="0">
      <selection activeCell="I43" sqref="I43"/>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28.6640625" style="45" customWidth="1"/>
    <col min="13" max="13" width="10" style="45" customWidth="1"/>
    <col min="14" max="14" width="16.33203125" style="45" customWidth="1"/>
    <col min="15" max="15" width="33.5546875" style="45" bestFit="1" customWidth="1"/>
    <col min="16" max="16384" width="9.33203125" style="45"/>
  </cols>
  <sheetData>
    <row r="1" spans="1:13" ht="15.6">
      <c r="A1" s="959" t="s">
        <v>64</v>
      </c>
      <c r="B1" s="959"/>
      <c r="C1" s="959"/>
      <c r="D1" s="959"/>
      <c r="E1" s="959"/>
      <c r="F1" s="959"/>
      <c r="G1" s="959"/>
      <c r="H1" s="959"/>
      <c r="I1" s="959"/>
      <c r="J1" s="959"/>
      <c r="K1" s="959"/>
      <c r="L1" s="959"/>
    </row>
    <row r="2" spans="1:13" ht="15.6">
      <c r="A2" s="959" t="s">
        <v>734</v>
      </c>
      <c r="B2" s="959"/>
      <c r="C2" s="959"/>
      <c r="D2" s="959"/>
      <c r="E2" s="959"/>
      <c r="F2" s="959"/>
      <c r="G2" s="959"/>
      <c r="H2" s="959"/>
      <c r="I2" s="959"/>
      <c r="J2" s="959"/>
      <c r="K2" s="959"/>
      <c r="L2" s="959"/>
    </row>
    <row r="3" spans="1:13" ht="15.6">
      <c r="A3" s="960" t="str">
        <f>+'Appendix A'!K3</f>
        <v>Actual or Projected for the 12 Months Ended December ….</v>
      </c>
      <c r="B3" s="960"/>
      <c r="C3" s="960"/>
      <c r="D3" s="960"/>
      <c r="E3" s="960"/>
      <c r="F3" s="960"/>
      <c r="G3" s="960"/>
      <c r="H3" s="960"/>
      <c r="I3" s="960"/>
      <c r="J3" s="960"/>
      <c r="K3" s="960"/>
      <c r="L3" s="960"/>
    </row>
    <row r="4" spans="1:13" ht="15.6">
      <c r="A4" s="423"/>
      <c r="B4" s="44"/>
      <c r="C4" s="44"/>
      <c r="D4" s="44"/>
      <c r="E4" s="44"/>
      <c r="F4" s="44"/>
      <c r="G4" s="44"/>
      <c r="H4" s="44"/>
      <c r="I4" s="44"/>
      <c r="J4" s="44"/>
      <c r="K4" s="44"/>
      <c r="L4" s="44"/>
    </row>
    <row r="5" spans="1:13" ht="15.6">
      <c r="A5" s="423"/>
      <c r="B5" s="44"/>
      <c r="C5" s="44" t="s">
        <v>69</v>
      </c>
      <c r="D5" s="44" t="s">
        <v>70</v>
      </c>
      <c r="E5" s="44" t="s">
        <v>71</v>
      </c>
      <c r="F5" s="44" t="s">
        <v>72</v>
      </c>
      <c r="H5" s="44" t="s">
        <v>73</v>
      </c>
      <c r="I5" s="424" t="s">
        <v>74</v>
      </c>
      <c r="J5" s="424" t="s">
        <v>75</v>
      </c>
      <c r="K5" s="424" t="s">
        <v>76</v>
      </c>
      <c r="L5" s="424" t="s">
        <v>93</v>
      </c>
      <c r="M5" s="424" t="s">
        <v>94</v>
      </c>
    </row>
    <row r="6" spans="1:13" ht="16.2" thickBot="1">
      <c r="A6" s="48" t="s">
        <v>123</v>
      </c>
      <c r="B6" s="616" t="s">
        <v>365</v>
      </c>
      <c r="C6" s="44"/>
      <c r="E6" s="44" t="s">
        <v>569</v>
      </c>
      <c r="F6" s="44"/>
      <c r="G6" s="44"/>
      <c r="H6" s="44"/>
      <c r="I6" s="44"/>
      <c r="J6" s="44"/>
      <c r="K6" s="44"/>
      <c r="L6" s="44"/>
    </row>
    <row r="7" spans="1:13" ht="15.6">
      <c r="A7" s="423"/>
      <c r="B7" s="309"/>
      <c r="C7" s="310"/>
      <c r="D7" s="310" t="s">
        <v>366</v>
      </c>
      <c r="E7" s="310" t="s">
        <v>367</v>
      </c>
      <c r="F7" s="310" t="s">
        <v>368</v>
      </c>
      <c r="G7" s="310" t="s">
        <v>369</v>
      </c>
      <c r="H7" s="310"/>
      <c r="I7" s="310"/>
      <c r="J7" s="310"/>
      <c r="K7" s="310"/>
      <c r="L7" s="310"/>
      <c r="M7" s="425"/>
    </row>
    <row r="8" spans="1:13">
      <c r="A8" s="423">
        <v>1</v>
      </c>
      <c r="B8" s="393" t="s">
        <v>145</v>
      </c>
      <c r="C8" s="426" t="str">
        <f>"Line "&amp;A$58&amp;", Col. "&amp;L$5&amp;""</f>
        <v>Line 30, Col. (i)</v>
      </c>
      <c r="D8" s="395">
        <f>+L58</f>
        <v>0</v>
      </c>
      <c r="E8" s="627">
        <v>0</v>
      </c>
      <c r="F8" s="396" t="e">
        <f>+D64</f>
        <v>#DIV/0!</v>
      </c>
      <c r="G8" s="397" t="e">
        <f>E8*F8</f>
        <v>#DIV/0!</v>
      </c>
      <c r="H8" s="398"/>
      <c r="I8" s="614" t="s">
        <v>551</v>
      </c>
      <c r="J8" s="614"/>
      <c r="K8" s="614"/>
      <c r="L8" s="614"/>
      <c r="M8" s="615">
        <v>0</v>
      </c>
    </row>
    <row r="9" spans="1:13">
      <c r="A9" s="423">
        <f>+A8+1</f>
        <v>2</v>
      </c>
      <c r="B9" s="393" t="s">
        <v>146</v>
      </c>
      <c r="C9" s="426" t="str">
        <f>"Line "&amp;A$58&amp;", Col. "&amp;D$5&amp;""</f>
        <v>Line 30, Col. (b)</v>
      </c>
      <c r="D9" s="400">
        <f>+D58</f>
        <v>0</v>
      </c>
      <c r="E9" s="627" t="e">
        <f>+D9/D11</f>
        <v>#DIV/0!</v>
      </c>
      <c r="F9" s="401">
        <f>+D68</f>
        <v>0</v>
      </c>
      <c r="G9" s="397" t="e">
        <f>E9*F9</f>
        <v>#DIV/0!</v>
      </c>
      <c r="H9" s="398"/>
      <c r="I9" s="398" t="s">
        <v>742</v>
      </c>
      <c r="J9" s="398"/>
      <c r="K9" s="398"/>
      <c r="L9" s="398"/>
      <c r="M9" s="399">
        <v>0.1087</v>
      </c>
    </row>
    <row r="10" spans="1:13">
      <c r="A10" s="423">
        <f t="shared" ref="A10:A11" si="0">+A9+1</f>
        <v>3</v>
      </c>
      <c r="B10" s="393" t="s">
        <v>147</v>
      </c>
      <c r="C10" s="426" t="str">
        <f>"Line "&amp;A$58&amp;", Col. "&amp;F$5&amp;""</f>
        <v>Line 30, Col. (d)</v>
      </c>
      <c r="D10" s="402">
        <f>+F58</f>
        <v>0</v>
      </c>
      <c r="E10" s="628">
        <v>0</v>
      </c>
      <c r="F10" s="403">
        <f>+IF(M8&gt;M9,M9,M8)</f>
        <v>0</v>
      </c>
      <c r="G10" s="404">
        <f>E10*F10</f>
        <v>0</v>
      </c>
      <c r="H10" s="398"/>
      <c r="I10" s="398"/>
      <c r="J10" s="398"/>
      <c r="K10" s="398"/>
      <c r="L10" s="398"/>
      <c r="M10" s="399"/>
    </row>
    <row r="11" spans="1:13" ht="30.6" thickBot="1">
      <c r="A11" s="423">
        <f t="shared" si="0"/>
        <v>4</v>
      </c>
      <c r="B11" s="405" t="s">
        <v>148</v>
      </c>
      <c r="C11" s="406"/>
      <c r="D11" s="407">
        <f>SUM(D8:D10)</f>
        <v>0</v>
      </c>
      <c r="E11" s="408" t="e">
        <f>+SUM(E8:E10)</f>
        <v>#DIV/0!</v>
      </c>
      <c r="F11" s="386" t="str">
        <f>"(Lines "&amp;A8&amp;" and "&amp;A9&amp;", Col. "&amp;M5&amp;")"</f>
        <v>(Lines 1 and 2, Col. (j))</v>
      </c>
      <c r="G11" s="409" t="e">
        <f>SUM(G8:G10)</f>
        <v>#DIV/0!</v>
      </c>
      <c r="H11" s="410"/>
      <c r="I11" s="410"/>
      <c r="J11" s="410"/>
      <c r="K11" s="410"/>
      <c r="L11" s="410"/>
      <c r="M11" s="411"/>
    </row>
    <row r="12" spans="1:13" ht="15.6">
      <c r="A12" s="423"/>
      <c r="B12" s="44"/>
      <c r="C12" s="44"/>
      <c r="D12" s="44"/>
      <c r="E12" s="44"/>
      <c r="F12" s="44"/>
      <c r="G12" s="44"/>
      <c r="H12" s="44"/>
      <c r="I12" s="44"/>
      <c r="J12" s="44"/>
      <c r="K12" s="44"/>
      <c r="L12" s="44"/>
    </row>
    <row r="13" spans="1:13" ht="15.6">
      <c r="A13" s="423"/>
      <c r="B13" s="44"/>
      <c r="C13" s="44"/>
      <c r="D13" s="44"/>
      <c r="E13" s="44"/>
      <c r="F13" s="44"/>
      <c r="G13" s="44"/>
      <c r="H13" s="44"/>
      <c r="I13" s="44"/>
      <c r="J13" s="44"/>
      <c r="K13" s="44"/>
      <c r="L13" s="44"/>
    </row>
    <row r="14" spans="1:13" ht="15.6">
      <c r="A14" s="423"/>
      <c r="B14" s="44"/>
      <c r="C14" s="44"/>
      <c r="D14" s="44"/>
      <c r="E14" s="44"/>
      <c r="F14" s="44"/>
      <c r="G14" s="44"/>
      <c r="H14" s="44"/>
      <c r="I14" s="44"/>
      <c r="J14" s="44"/>
      <c r="K14" s="44"/>
      <c r="L14" s="44"/>
    </row>
    <row r="15" spans="1:13" ht="16.2" thickBot="1">
      <c r="A15" s="423"/>
      <c r="B15" s="616" t="s">
        <v>370</v>
      </c>
      <c r="C15" s="44"/>
      <c r="E15" s="44"/>
      <c r="F15" s="44"/>
      <c r="G15" s="44"/>
      <c r="H15" s="44"/>
      <c r="I15" s="44"/>
      <c r="J15" s="44"/>
      <c r="K15" s="44"/>
      <c r="L15" s="44"/>
    </row>
    <row r="16" spans="1:13" ht="15.6">
      <c r="A16" s="423"/>
      <c r="B16" s="309"/>
      <c r="C16" s="310"/>
      <c r="D16" s="310" t="s">
        <v>366</v>
      </c>
      <c r="E16" s="310" t="s">
        <v>367</v>
      </c>
      <c r="F16" s="310" t="s">
        <v>368</v>
      </c>
      <c r="G16" s="310" t="s">
        <v>369</v>
      </c>
      <c r="H16" s="310"/>
      <c r="I16" s="310"/>
      <c r="J16" s="310"/>
      <c r="K16" s="310"/>
      <c r="L16" s="310"/>
      <c r="M16" s="425"/>
    </row>
    <row r="17" spans="1:13">
      <c r="A17" s="423">
        <f>+A11+1</f>
        <v>5</v>
      </c>
      <c r="B17" s="393" t="s">
        <v>145</v>
      </c>
      <c r="C17" s="426" t="str">
        <f>"Line "&amp;A$58&amp;", Col. "&amp;L$5&amp;""</f>
        <v>Line 30, Col. (i)</v>
      </c>
      <c r="D17" s="395">
        <f>+L58</f>
        <v>0</v>
      </c>
      <c r="E17" s="627">
        <v>0</v>
      </c>
      <c r="F17" s="396" t="e">
        <f>+D64</f>
        <v>#DIV/0!</v>
      </c>
      <c r="G17" s="397" t="e">
        <f>E17*F17</f>
        <v>#DIV/0!</v>
      </c>
      <c r="H17" s="398"/>
      <c r="I17" s="614" t="s">
        <v>551</v>
      </c>
      <c r="J17" s="614"/>
      <c r="K17" s="614"/>
      <c r="L17" s="614"/>
      <c r="M17" s="615">
        <v>0</v>
      </c>
    </row>
    <row r="18" spans="1:13">
      <c r="A18" s="423">
        <f>+A17+1</f>
        <v>6</v>
      </c>
      <c r="B18" s="393" t="s">
        <v>146</v>
      </c>
      <c r="C18" s="426" t="str">
        <f>"Line "&amp;A$58&amp;", Col. "&amp;D$5&amp;""</f>
        <v>Line 30, Col. (b)</v>
      </c>
      <c r="D18" s="400">
        <f>+D58</f>
        <v>0</v>
      </c>
      <c r="E18" s="627" t="e">
        <f>+D18/D20</f>
        <v>#DIV/0!</v>
      </c>
      <c r="F18" s="401">
        <f>+D68</f>
        <v>0</v>
      </c>
      <c r="G18" s="397" t="e">
        <f>E18*F18</f>
        <v>#DIV/0!</v>
      </c>
      <c r="H18" s="398"/>
      <c r="I18" s="398" t="str">
        <f>+I9</f>
        <v>ROE Ceiling</v>
      </c>
      <c r="J18" s="398"/>
      <c r="K18" s="398"/>
      <c r="L18" s="398"/>
      <c r="M18" s="399">
        <f>+M9</f>
        <v>0.1087</v>
      </c>
    </row>
    <row r="19" spans="1:13">
      <c r="A19" s="423">
        <f t="shared" ref="A19:A20" si="1">+A18+1</f>
        <v>7</v>
      </c>
      <c r="B19" s="393" t="s">
        <v>147</v>
      </c>
      <c r="C19" s="426" t="str">
        <f>"Line "&amp;A$58&amp;", Col. "&amp;F$5&amp;""</f>
        <v>Line 30, Col. (d)</v>
      </c>
      <c r="D19" s="402">
        <f>+F58</f>
        <v>0</v>
      </c>
      <c r="E19" s="628">
        <v>0</v>
      </c>
      <c r="F19" s="403">
        <f>+IF(M17&gt;M18,M18,M17)</f>
        <v>0</v>
      </c>
      <c r="G19" s="404">
        <f>E19*F19</f>
        <v>0</v>
      </c>
      <c r="H19" s="398"/>
      <c r="I19" s="398"/>
      <c r="J19" s="398"/>
      <c r="K19" s="398"/>
      <c r="L19" s="398"/>
      <c r="M19" s="399"/>
    </row>
    <row r="20" spans="1:13" ht="30.6" thickBot="1">
      <c r="A20" s="423">
        <f t="shared" si="1"/>
        <v>8</v>
      </c>
      <c r="B20" s="405" t="s">
        <v>148</v>
      </c>
      <c r="C20" s="406"/>
      <c r="D20" s="407">
        <f>SUM(D17:D19)</f>
        <v>0</v>
      </c>
      <c r="E20" s="408" t="e">
        <f>+SUM(E17:E19)</f>
        <v>#DIV/0!</v>
      </c>
      <c r="F20" s="386" t="str">
        <f>"(Lines "&amp;A17&amp;" and "&amp;A18&amp;", Col. "&amp;$M$5&amp;")"</f>
        <v>(Lines 5 and 6, Col. (j))</v>
      </c>
      <c r="G20" s="409" t="e">
        <f>SUM(G17:G19)</f>
        <v>#DIV/0!</v>
      </c>
      <c r="H20" s="410"/>
      <c r="I20" s="410"/>
      <c r="J20" s="410"/>
      <c r="K20" s="410"/>
      <c r="L20" s="410"/>
      <c r="M20" s="411"/>
    </row>
    <row r="21" spans="1:13" ht="15.6">
      <c r="A21" s="423"/>
      <c r="B21" s="44"/>
      <c r="C21" s="44"/>
      <c r="D21" s="44"/>
      <c r="E21" s="44"/>
      <c r="F21" s="44"/>
      <c r="G21" s="44"/>
      <c r="H21" s="44"/>
      <c r="I21" s="44"/>
      <c r="J21" s="44"/>
      <c r="K21" s="44"/>
      <c r="L21" s="44"/>
    </row>
    <row r="22" spans="1:13" ht="15.6">
      <c r="A22" s="423"/>
      <c r="B22" s="44"/>
      <c r="C22" s="44"/>
      <c r="D22" s="44"/>
      <c r="E22" s="44"/>
      <c r="F22" s="44"/>
      <c r="G22" s="44"/>
      <c r="H22" s="44"/>
      <c r="I22" s="44"/>
      <c r="J22" s="44"/>
      <c r="K22" s="44"/>
      <c r="L22" s="44"/>
    </row>
    <row r="23" spans="1:13" ht="15.6">
      <c r="A23" s="423"/>
      <c r="B23" s="44"/>
      <c r="C23" s="44"/>
      <c r="D23" s="44"/>
      <c r="E23" s="44"/>
      <c r="F23" s="44"/>
      <c r="G23" s="44"/>
      <c r="H23" s="44"/>
      <c r="I23" s="44"/>
      <c r="J23" s="44"/>
      <c r="K23" s="44"/>
      <c r="L23" s="44"/>
    </row>
    <row r="24" spans="1:13" ht="16.2" thickBot="1">
      <c r="A24" s="423"/>
      <c r="B24" s="616" t="s">
        <v>371</v>
      </c>
      <c r="C24" s="44"/>
      <c r="E24" s="44"/>
      <c r="F24" s="44"/>
      <c r="G24" s="44"/>
      <c r="H24" s="44"/>
      <c r="I24" s="44"/>
      <c r="J24" s="44"/>
      <c r="K24" s="44"/>
      <c r="L24" s="44"/>
    </row>
    <row r="25" spans="1:13" ht="15.6">
      <c r="A25" s="423"/>
      <c r="B25" s="309"/>
      <c r="C25" s="310"/>
      <c r="D25" s="310" t="s">
        <v>366</v>
      </c>
      <c r="E25" s="310" t="s">
        <v>367</v>
      </c>
      <c r="F25" s="310" t="s">
        <v>368</v>
      </c>
      <c r="G25" s="310" t="s">
        <v>369</v>
      </c>
      <c r="H25" s="310"/>
      <c r="I25" s="310"/>
      <c r="J25" s="310"/>
      <c r="K25" s="310"/>
      <c r="L25" s="310"/>
      <c r="M25" s="425"/>
    </row>
    <row r="26" spans="1:13">
      <c r="A26" s="423">
        <f>+A20+1</f>
        <v>9</v>
      </c>
      <c r="B26" s="393" t="s">
        <v>145</v>
      </c>
      <c r="C26" s="426" t="str">
        <f>"Line "&amp;A$58&amp;", Col. "&amp;L$5&amp;""</f>
        <v>Line 30, Col. (i)</v>
      </c>
      <c r="D26" s="395">
        <f>+L58</f>
        <v>0</v>
      </c>
      <c r="E26" s="627">
        <v>0</v>
      </c>
      <c r="F26" s="396" t="e">
        <f>+D64</f>
        <v>#DIV/0!</v>
      </c>
      <c r="G26" s="397" t="e">
        <f>E26*F26</f>
        <v>#DIV/0!</v>
      </c>
      <c r="H26" s="398"/>
      <c r="I26" s="614" t="s">
        <v>551</v>
      </c>
      <c r="J26" s="614"/>
      <c r="K26" s="614"/>
      <c r="L26" s="614"/>
      <c r="M26" s="615">
        <v>0</v>
      </c>
    </row>
    <row r="27" spans="1:13">
      <c r="A27" s="423">
        <f>+A26+1</f>
        <v>10</v>
      </c>
      <c r="B27" s="393" t="s">
        <v>146</v>
      </c>
      <c r="C27" s="426" t="str">
        <f>"Line "&amp;A$58&amp;", Col. "&amp;D$5&amp;""</f>
        <v>Line 30, Col. (b)</v>
      </c>
      <c r="D27" s="400">
        <f>+D58</f>
        <v>0</v>
      </c>
      <c r="E27" s="627" t="e">
        <f>+D27/D29</f>
        <v>#DIV/0!</v>
      </c>
      <c r="F27" s="401">
        <f>+D68</f>
        <v>0</v>
      </c>
      <c r="G27" s="397" t="e">
        <f>E27*F27</f>
        <v>#DIV/0!</v>
      </c>
      <c r="H27" s="398"/>
      <c r="I27" s="398" t="str">
        <f>+I9</f>
        <v>ROE Ceiling</v>
      </c>
      <c r="J27" s="398"/>
      <c r="K27" s="398"/>
      <c r="L27" s="398"/>
      <c r="M27" s="399">
        <f>+M9</f>
        <v>0.1087</v>
      </c>
    </row>
    <row r="28" spans="1:13">
      <c r="A28" s="423">
        <f t="shared" ref="A28:A29" si="2">+A27+1</f>
        <v>11</v>
      </c>
      <c r="B28" s="393" t="s">
        <v>147</v>
      </c>
      <c r="C28" s="426" t="str">
        <f>"Line "&amp;A$58&amp;", Col. "&amp;F$5&amp;""</f>
        <v>Line 30, Col. (d)</v>
      </c>
      <c r="D28" s="402">
        <f>+F58</f>
        <v>0</v>
      </c>
      <c r="E28" s="628">
        <v>0</v>
      </c>
      <c r="F28" s="403">
        <f>+IF(M26&gt;M27,M27,M26)</f>
        <v>0</v>
      </c>
      <c r="G28" s="404">
        <f>E28*F28</f>
        <v>0</v>
      </c>
      <c r="H28" s="398"/>
      <c r="I28" s="398"/>
      <c r="J28" s="398"/>
      <c r="K28" s="398"/>
      <c r="L28" s="398"/>
      <c r="M28" s="399"/>
    </row>
    <row r="29" spans="1:13" ht="30.6" thickBot="1">
      <c r="A29" s="423">
        <f t="shared" si="2"/>
        <v>12</v>
      </c>
      <c r="B29" s="405" t="s">
        <v>148</v>
      </c>
      <c r="C29" s="406"/>
      <c r="D29" s="407">
        <f>SUM(D26:D28)</f>
        <v>0</v>
      </c>
      <c r="E29" s="408" t="e">
        <f>+SUM(E26:E28)</f>
        <v>#DIV/0!</v>
      </c>
      <c r="F29" s="386" t="str">
        <f>"(Lines "&amp;A26&amp;" and "&amp;A27&amp;", Col. "&amp;$M$5&amp;")"</f>
        <v>(Lines 9 and 10, Col. (j))</v>
      </c>
      <c r="G29" s="409" t="e">
        <f>SUM(G26:G28)</f>
        <v>#DIV/0!</v>
      </c>
      <c r="H29" s="410"/>
      <c r="I29" s="410"/>
      <c r="J29" s="410"/>
      <c r="K29" s="410"/>
      <c r="L29" s="410"/>
      <c r="M29" s="411"/>
    </row>
    <row r="30" spans="1:13" ht="15.6">
      <c r="A30" s="423"/>
      <c r="B30" s="44"/>
      <c r="C30" s="44"/>
      <c r="D30" s="44"/>
      <c r="E30" s="44"/>
      <c r="F30" s="44"/>
      <c r="G30" s="44"/>
      <c r="H30" s="44"/>
      <c r="I30" s="44"/>
      <c r="J30" s="44"/>
      <c r="K30" s="44"/>
      <c r="L30" s="44"/>
    </row>
    <row r="31" spans="1:13" ht="15.6">
      <c r="A31" s="423"/>
      <c r="B31" s="44"/>
      <c r="C31" s="44"/>
      <c r="D31" s="44"/>
      <c r="E31" s="44"/>
      <c r="F31" s="44"/>
      <c r="G31" s="44"/>
      <c r="H31" s="44"/>
      <c r="I31" s="44"/>
      <c r="J31" s="44"/>
      <c r="K31" s="44"/>
      <c r="L31" s="44"/>
    </row>
    <row r="32" spans="1:13" ht="15.6">
      <c r="A32" s="423"/>
      <c r="B32" s="44"/>
      <c r="C32" s="44"/>
      <c r="D32" s="44"/>
      <c r="E32" s="44"/>
      <c r="F32" s="44"/>
      <c r="G32" s="44"/>
      <c r="H32" s="44"/>
      <c r="I32" s="44"/>
      <c r="J32" s="44"/>
      <c r="K32" s="44"/>
      <c r="L32" s="44"/>
    </row>
    <row r="33" spans="1:23" ht="16.2" thickBot="1">
      <c r="A33" s="423"/>
      <c r="B33" s="616" t="s">
        <v>372</v>
      </c>
      <c r="C33" s="44"/>
      <c r="E33" s="44"/>
      <c r="F33" s="44"/>
      <c r="G33" s="44"/>
      <c r="H33" s="44"/>
      <c r="I33" s="44"/>
      <c r="J33" s="44"/>
      <c r="K33" s="44"/>
      <c r="L33" s="44"/>
    </row>
    <row r="34" spans="1:23" ht="15.6">
      <c r="A34" s="423"/>
      <c r="B34" s="309"/>
      <c r="C34" s="310"/>
      <c r="D34" s="310" t="s">
        <v>366</v>
      </c>
      <c r="E34" s="310" t="s">
        <v>367</v>
      </c>
      <c r="F34" s="310" t="s">
        <v>368</v>
      </c>
      <c r="G34" s="310" t="s">
        <v>369</v>
      </c>
      <c r="H34" s="310"/>
      <c r="I34" s="310"/>
      <c r="J34" s="310"/>
      <c r="K34" s="310"/>
      <c r="L34" s="310"/>
      <c r="M34" s="425"/>
    </row>
    <row r="35" spans="1:23">
      <c r="A35" s="423">
        <f>+A29+1</f>
        <v>13</v>
      </c>
      <c r="B35" s="393" t="s">
        <v>145</v>
      </c>
      <c r="C35" s="426" t="str">
        <f>"Line "&amp;A$58&amp;", Col. "&amp;L$5&amp;""</f>
        <v>Line 30, Col. (i)</v>
      </c>
      <c r="D35" s="395">
        <f>+L58</f>
        <v>0</v>
      </c>
      <c r="E35" s="627">
        <v>0</v>
      </c>
      <c r="F35" s="396" t="e">
        <f>+D64</f>
        <v>#DIV/0!</v>
      </c>
      <c r="G35" s="397" t="e">
        <f>E35*F35</f>
        <v>#DIV/0!</v>
      </c>
      <c r="H35" s="398"/>
      <c r="I35" s="614" t="s">
        <v>551</v>
      </c>
      <c r="J35" s="614"/>
      <c r="K35" s="614"/>
      <c r="L35" s="614"/>
      <c r="M35" s="615">
        <v>0</v>
      </c>
    </row>
    <row r="36" spans="1:23">
      <c r="A36" s="423">
        <f>+A35+1</f>
        <v>14</v>
      </c>
      <c r="B36" s="393" t="s">
        <v>146</v>
      </c>
      <c r="C36" s="426" t="str">
        <f>"Line "&amp;A$58&amp;", Col. "&amp;D$5&amp;""</f>
        <v>Line 30, Col. (b)</v>
      </c>
      <c r="D36" s="400">
        <f>+D58</f>
        <v>0</v>
      </c>
      <c r="E36" s="627" t="e">
        <f>+D36/D38</f>
        <v>#DIV/0!</v>
      </c>
      <c r="F36" s="401">
        <f>+D68</f>
        <v>0</v>
      </c>
      <c r="G36" s="397" t="e">
        <f>E36*F36</f>
        <v>#DIV/0!</v>
      </c>
      <c r="H36" s="398"/>
      <c r="I36" s="398" t="str">
        <f>+I9</f>
        <v>ROE Ceiling</v>
      </c>
      <c r="J36" s="398"/>
      <c r="K36" s="398"/>
      <c r="L36" s="398"/>
      <c r="M36" s="399">
        <f>+M9</f>
        <v>0.1087</v>
      </c>
    </row>
    <row r="37" spans="1:23">
      <c r="A37" s="423">
        <f t="shared" ref="A37:A38" si="3">+A36+1</f>
        <v>15</v>
      </c>
      <c r="B37" s="393" t="s">
        <v>147</v>
      </c>
      <c r="C37" s="426" t="str">
        <f>"Line "&amp;A$58&amp;", Col. "&amp;F$5&amp;""</f>
        <v>Line 30, Col. (d)</v>
      </c>
      <c r="D37" s="395">
        <f>+F58</f>
        <v>0</v>
      </c>
      <c r="E37" s="628">
        <v>0</v>
      </c>
      <c r="F37" s="403">
        <f>+IF(M35&gt;M36,M36,M35)</f>
        <v>0</v>
      </c>
      <c r="G37" s="404">
        <f>E37*F37</f>
        <v>0</v>
      </c>
      <c r="H37" s="398"/>
      <c r="I37" s="398"/>
      <c r="J37" s="398"/>
      <c r="K37" s="398"/>
      <c r="L37" s="398"/>
      <c r="M37" s="399"/>
    </row>
    <row r="38" spans="1:23" ht="30.6" thickBot="1">
      <c r="A38" s="423">
        <f t="shared" si="3"/>
        <v>16</v>
      </c>
      <c r="B38" s="405" t="s">
        <v>148</v>
      </c>
      <c r="C38" s="406"/>
      <c r="D38" s="407">
        <f>SUM(D35:D37)</f>
        <v>0</v>
      </c>
      <c r="E38" s="408" t="e">
        <f>+SUM(E35:E37)</f>
        <v>#DIV/0!</v>
      </c>
      <c r="F38" s="386" t="str">
        <f>"(Lines "&amp;A35&amp;" and "&amp;A36&amp;", Col. "&amp;$M$5&amp;")"</f>
        <v>(Lines 13 and 14, Col. (j))</v>
      </c>
      <c r="G38" s="409" t="e">
        <f>SUM(G35:G37)</f>
        <v>#DIV/0!</v>
      </c>
      <c r="H38" s="410"/>
      <c r="I38" s="410"/>
      <c r="J38" s="410"/>
      <c r="K38" s="410"/>
      <c r="L38" s="410"/>
      <c r="M38" s="411"/>
    </row>
    <row r="39" spans="1:23" ht="15.6">
      <c r="A39" s="423"/>
      <c r="B39" s="44"/>
      <c r="C39" s="44"/>
      <c r="D39" s="44"/>
      <c r="E39" s="44"/>
      <c r="F39" s="44"/>
      <c r="G39" s="44"/>
      <c r="H39" s="44"/>
      <c r="I39" s="44"/>
      <c r="J39" s="44"/>
      <c r="K39" s="44"/>
      <c r="L39" s="44"/>
    </row>
    <row r="40" spans="1:23" ht="15.6">
      <c r="A40" s="617"/>
      <c r="B40" s="616"/>
      <c r="C40" s="616"/>
      <c r="D40" s="616"/>
      <c r="E40" s="616"/>
      <c r="F40" s="616"/>
      <c r="G40" s="616"/>
      <c r="H40" s="616"/>
      <c r="I40" s="616"/>
      <c r="J40" s="616"/>
      <c r="K40" s="616"/>
      <c r="L40" s="616"/>
      <c r="M40" s="65"/>
    </row>
    <row r="41" spans="1:23" ht="16.2" thickBot="1">
      <c r="A41" s="423"/>
      <c r="B41" s="44"/>
      <c r="C41" s="44"/>
      <c r="D41" s="44"/>
      <c r="E41" s="44"/>
      <c r="F41" s="44"/>
      <c r="G41" s="44"/>
      <c r="H41" s="44"/>
      <c r="I41" s="44"/>
      <c r="J41" s="44"/>
      <c r="K41" s="44"/>
      <c r="L41" s="44"/>
    </row>
    <row r="42" spans="1:23" ht="15.6">
      <c r="A42" s="423"/>
      <c r="B42" s="430"/>
      <c r="C42" s="961" t="s">
        <v>124</v>
      </c>
      <c r="D42" s="961"/>
      <c r="E42" s="961"/>
      <c r="F42" s="961"/>
      <c r="G42" s="431"/>
      <c r="H42" s="961" t="s">
        <v>132</v>
      </c>
      <c r="I42" s="961"/>
      <c r="J42" s="961"/>
      <c r="K42" s="961"/>
      <c r="L42" s="963"/>
      <c r="M42" s="43"/>
      <c r="N42" s="43"/>
      <c r="O42" s="43"/>
      <c r="P42" s="43"/>
      <c r="Q42" s="43"/>
      <c r="R42" s="43"/>
      <c r="S42" s="43"/>
      <c r="T42" s="43"/>
      <c r="U42" s="43"/>
      <c r="V42" s="43"/>
      <c r="W42" s="43"/>
    </row>
    <row r="43" spans="1:23" ht="78">
      <c r="A43" s="427"/>
      <c r="B43" s="432"/>
      <c r="C43" s="46" t="s">
        <v>9</v>
      </c>
      <c r="D43" s="60" t="s">
        <v>138</v>
      </c>
      <c r="E43" s="59" t="s">
        <v>130</v>
      </c>
      <c r="F43" s="60" t="s">
        <v>131</v>
      </c>
      <c r="G43" s="60"/>
      <c r="H43" s="60" t="s">
        <v>9</v>
      </c>
      <c r="I43" s="61" t="s">
        <v>133</v>
      </c>
      <c r="J43" s="60" t="s">
        <v>134</v>
      </c>
      <c r="K43" s="64" t="s">
        <v>135</v>
      </c>
      <c r="L43" s="433" t="s">
        <v>136</v>
      </c>
      <c r="M43" s="43"/>
      <c r="N43" s="64"/>
      <c r="O43" s="43"/>
      <c r="P43" s="43"/>
      <c r="Q43" s="43"/>
      <c r="R43" s="43"/>
      <c r="S43" s="43"/>
      <c r="T43" s="43"/>
      <c r="U43" s="43"/>
      <c r="V43" s="43"/>
      <c r="W43" s="43"/>
    </row>
    <row r="44" spans="1:23" ht="30">
      <c r="B44" s="434" t="s">
        <v>50</v>
      </c>
      <c r="C44" s="47" t="s">
        <v>462</v>
      </c>
      <c r="D44" s="47" t="s">
        <v>463</v>
      </c>
      <c r="E44" s="48" t="s">
        <v>464</v>
      </c>
      <c r="F44" s="387" t="str">
        <f>"Col. "&amp;C5&amp;" - Col. "&amp;D5&amp;" - Col. "&amp;E5&amp;""</f>
        <v>Col. (a) - Col. (b) - Col. (c)</v>
      </c>
      <c r="G44" s="49"/>
      <c r="H44" s="47" t="s">
        <v>465</v>
      </c>
      <c r="I44" s="50" t="s">
        <v>466</v>
      </c>
      <c r="J44" s="51" t="s">
        <v>512</v>
      </c>
      <c r="K44" s="52" t="s">
        <v>513</v>
      </c>
      <c r="L44" s="435" t="str">
        <f>"Col. "&amp;H5&amp;" + Col. "&amp;I5&amp;" - Col. "&amp;J5&amp;" - "&amp;K5&amp;""</f>
        <v>Col. (e) + Col. (f) - Col. (g) - (h)</v>
      </c>
      <c r="M44" s="52"/>
      <c r="N44" s="52"/>
      <c r="O44" s="52"/>
      <c r="P44" s="52"/>
      <c r="Q44" s="52"/>
      <c r="R44" s="52"/>
      <c r="S44" s="52"/>
      <c r="T44" s="52"/>
      <c r="U44" s="52"/>
      <c r="V44" s="52"/>
      <c r="W44" s="52"/>
    </row>
    <row r="45" spans="1:23">
      <c r="A45" s="53">
        <f>+A38+1</f>
        <v>17</v>
      </c>
      <c r="B45" s="436" t="s">
        <v>139</v>
      </c>
      <c r="C45" s="65">
        <v>0</v>
      </c>
      <c r="D45" s="66">
        <v>0</v>
      </c>
      <c r="E45" s="67">
        <v>0</v>
      </c>
      <c r="F45" s="45">
        <f>+C45-D45-E45</f>
        <v>0</v>
      </c>
      <c r="H45" s="65">
        <v>0</v>
      </c>
      <c r="I45" s="66">
        <v>0</v>
      </c>
      <c r="J45" s="66">
        <v>0</v>
      </c>
      <c r="K45" s="66">
        <v>0</v>
      </c>
      <c r="L45" s="437">
        <f>+H45+I45-J45-K45</f>
        <v>0</v>
      </c>
      <c r="M45" s="52"/>
      <c r="N45" s="52"/>
      <c r="O45" s="52"/>
      <c r="P45" s="52"/>
      <c r="Q45" s="52"/>
      <c r="R45" s="52"/>
      <c r="S45" s="52"/>
      <c r="T45" s="52"/>
      <c r="U45" s="52"/>
      <c r="V45" s="52"/>
      <c r="W45" s="52"/>
    </row>
    <row r="46" spans="1:23">
      <c r="A46" s="53">
        <f>+A45+1</f>
        <v>18</v>
      </c>
      <c r="B46" s="438" t="s">
        <v>125</v>
      </c>
      <c r="C46" s="65">
        <v>0</v>
      </c>
      <c r="D46" s="66">
        <v>0</v>
      </c>
      <c r="E46" s="67">
        <v>0</v>
      </c>
      <c r="F46" s="45">
        <f>+C46-D46-E46</f>
        <v>0</v>
      </c>
      <c r="H46" s="65">
        <v>0</v>
      </c>
      <c r="I46" s="66">
        <v>0</v>
      </c>
      <c r="J46" s="66">
        <v>0</v>
      </c>
      <c r="K46" s="66">
        <v>0</v>
      </c>
      <c r="L46" s="437">
        <f t="shared" ref="L46:L57" si="4">+H46+I46-J46-K46</f>
        <v>0</v>
      </c>
    </row>
    <row r="47" spans="1:23">
      <c r="A47" s="53">
        <f t="shared" ref="A47:A58" si="5">+A46+1</f>
        <v>19</v>
      </c>
      <c r="B47" s="438" t="s">
        <v>52</v>
      </c>
      <c r="C47" s="65">
        <v>0</v>
      </c>
      <c r="D47" s="66">
        <v>0</v>
      </c>
      <c r="E47" s="67">
        <v>0</v>
      </c>
      <c r="F47" s="45">
        <f t="shared" ref="F47:F57" si="6">+C47-D47-E47</f>
        <v>0</v>
      </c>
      <c r="H47" s="65">
        <v>0</v>
      </c>
      <c r="I47" s="66">
        <v>0</v>
      </c>
      <c r="J47" s="66">
        <v>0</v>
      </c>
      <c r="K47" s="66">
        <v>0</v>
      </c>
      <c r="L47" s="437">
        <f t="shared" si="4"/>
        <v>0</v>
      </c>
    </row>
    <row r="48" spans="1:23">
      <c r="A48" s="53">
        <f t="shared" si="5"/>
        <v>20</v>
      </c>
      <c r="B48" s="438" t="s">
        <v>126</v>
      </c>
      <c r="C48" s="65">
        <v>0</v>
      </c>
      <c r="D48" s="66">
        <v>0</v>
      </c>
      <c r="E48" s="67">
        <v>0</v>
      </c>
      <c r="F48" s="45">
        <f t="shared" si="6"/>
        <v>0</v>
      </c>
      <c r="G48" s="54"/>
      <c r="H48" s="65">
        <v>0</v>
      </c>
      <c r="I48" s="66">
        <v>0</v>
      </c>
      <c r="J48" s="66">
        <v>0</v>
      </c>
      <c r="K48" s="66">
        <v>0</v>
      </c>
      <c r="L48" s="437">
        <f t="shared" si="4"/>
        <v>0</v>
      </c>
      <c r="O48" s="56"/>
      <c r="P48" s="56"/>
      <c r="Q48" s="55"/>
    </row>
    <row r="49" spans="1:17">
      <c r="A49" s="53">
        <f t="shared" si="5"/>
        <v>21</v>
      </c>
      <c r="B49" s="438" t="s">
        <v>127</v>
      </c>
      <c r="C49" s="65">
        <v>0</v>
      </c>
      <c r="D49" s="66">
        <v>0</v>
      </c>
      <c r="E49" s="67">
        <v>0</v>
      </c>
      <c r="F49" s="45">
        <f t="shared" si="6"/>
        <v>0</v>
      </c>
      <c r="G49" s="54"/>
      <c r="H49" s="65">
        <v>0</v>
      </c>
      <c r="I49" s="66">
        <v>0</v>
      </c>
      <c r="J49" s="66">
        <v>0</v>
      </c>
      <c r="K49" s="66">
        <v>0</v>
      </c>
      <c r="L49" s="437">
        <f t="shared" si="4"/>
        <v>0</v>
      </c>
      <c r="O49" s="56"/>
      <c r="P49" s="56"/>
      <c r="Q49" s="55"/>
    </row>
    <row r="50" spans="1:17">
      <c r="A50" s="53">
        <f t="shared" si="5"/>
        <v>22</v>
      </c>
      <c r="B50" s="438" t="s">
        <v>51</v>
      </c>
      <c r="C50" s="65">
        <v>0</v>
      </c>
      <c r="D50" s="66">
        <v>0</v>
      </c>
      <c r="E50" s="67">
        <v>0</v>
      </c>
      <c r="F50" s="45">
        <f t="shared" si="6"/>
        <v>0</v>
      </c>
      <c r="G50" s="54"/>
      <c r="H50" s="65">
        <v>0</v>
      </c>
      <c r="I50" s="66">
        <v>0</v>
      </c>
      <c r="J50" s="66">
        <v>0</v>
      </c>
      <c r="K50" s="66">
        <v>0</v>
      </c>
      <c r="L50" s="437">
        <f t="shared" si="4"/>
        <v>0</v>
      </c>
      <c r="O50" s="56"/>
      <c r="P50" s="56"/>
      <c r="Q50" s="55"/>
    </row>
    <row r="51" spans="1:17">
      <c r="A51" s="53">
        <f t="shared" si="5"/>
        <v>23</v>
      </c>
      <c r="B51" s="438" t="s">
        <v>55</v>
      </c>
      <c r="C51" s="65">
        <v>0</v>
      </c>
      <c r="D51" s="66">
        <v>0</v>
      </c>
      <c r="E51" s="67">
        <v>0</v>
      </c>
      <c r="F51" s="45">
        <f t="shared" si="6"/>
        <v>0</v>
      </c>
      <c r="G51" s="54"/>
      <c r="H51" s="65">
        <v>0</v>
      </c>
      <c r="I51" s="66">
        <v>0</v>
      </c>
      <c r="J51" s="66">
        <v>0</v>
      </c>
      <c r="K51" s="66">
        <v>0</v>
      </c>
      <c r="L51" s="437">
        <f t="shared" si="4"/>
        <v>0</v>
      </c>
      <c r="O51" s="56"/>
      <c r="P51" s="56"/>
      <c r="Q51" s="55"/>
    </row>
    <row r="52" spans="1:17">
      <c r="A52" s="53">
        <f t="shared" si="5"/>
        <v>24</v>
      </c>
      <c r="B52" s="438" t="s">
        <v>56</v>
      </c>
      <c r="C52" s="65">
        <v>0</v>
      </c>
      <c r="D52" s="66">
        <v>0</v>
      </c>
      <c r="E52" s="67">
        <v>0</v>
      </c>
      <c r="F52" s="45">
        <f t="shared" si="6"/>
        <v>0</v>
      </c>
      <c r="G52" s="54"/>
      <c r="H52" s="65">
        <v>0</v>
      </c>
      <c r="I52" s="66">
        <v>0</v>
      </c>
      <c r="J52" s="66">
        <v>0</v>
      </c>
      <c r="K52" s="66">
        <v>0</v>
      </c>
      <c r="L52" s="437">
        <f t="shared" si="4"/>
        <v>0</v>
      </c>
      <c r="O52" s="56"/>
      <c r="P52" s="56"/>
      <c r="Q52" s="55"/>
    </row>
    <row r="53" spans="1:17">
      <c r="A53" s="53">
        <f t="shared" si="5"/>
        <v>25</v>
      </c>
      <c r="B53" s="438" t="s">
        <v>128</v>
      </c>
      <c r="C53" s="65">
        <v>0</v>
      </c>
      <c r="D53" s="66">
        <v>0</v>
      </c>
      <c r="E53" s="67">
        <v>0</v>
      </c>
      <c r="F53" s="45">
        <f t="shared" si="6"/>
        <v>0</v>
      </c>
      <c r="G53" s="54"/>
      <c r="H53" s="65">
        <v>0</v>
      </c>
      <c r="I53" s="66">
        <v>0</v>
      </c>
      <c r="J53" s="66">
        <v>0</v>
      </c>
      <c r="K53" s="66">
        <v>0</v>
      </c>
      <c r="L53" s="437">
        <f t="shared" si="4"/>
        <v>0</v>
      </c>
      <c r="O53" s="56"/>
      <c r="P53" s="56"/>
      <c r="Q53" s="55"/>
    </row>
    <row r="54" spans="1:17">
      <c r="A54" s="53">
        <f t="shared" si="5"/>
        <v>26</v>
      </c>
      <c r="B54" s="438" t="s">
        <v>58</v>
      </c>
      <c r="C54" s="65">
        <v>0</v>
      </c>
      <c r="D54" s="66">
        <v>0</v>
      </c>
      <c r="E54" s="67">
        <v>0</v>
      </c>
      <c r="F54" s="45">
        <f t="shared" si="6"/>
        <v>0</v>
      </c>
      <c r="G54" s="54"/>
      <c r="H54" s="65">
        <v>0</v>
      </c>
      <c r="I54" s="66">
        <v>0</v>
      </c>
      <c r="J54" s="66">
        <v>0</v>
      </c>
      <c r="K54" s="66">
        <v>0</v>
      </c>
      <c r="L54" s="437">
        <f t="shared" si="4"/>
        <v>0</v>
      </c>
      <c r="O54" s="56"/>
      <c r="P54" s="56"/>
      <c r="Q54" s="55"/>
    </row>
    <row r="55" spans="1:17">
      <c r="A55" s="53">
        <f>+A54+1</f>
        <v>27</v>
      </c>
      <c r="B55" s="438" t="s">
        <v>59</v>
      </c>
      <c r="C55" s="65">
        <v>0</v>
      </c>
      <c r="D55" s="66">
        <v>0</v>
      </c>
      <c r="E55" s="67">
        <v>0</v>
      </c>
      <c r="F55" s="45">
        <f t="shared" si="6"/>
        <v>0</v>
      </c>
      <c r="G55" s="54"/>
      <c r="H55" s="65">
        <v>0</v>
      </c>
      <c r="I55" s="66">
        <v>0</v>
      </c>
      <c r="J55" s="66">
        <v>0</v>
      </c>
      <c r="K55" s="66">
        <v>0</v>
      </c>
      <c r="L55" s="437">
        <f t="shared" si="4"/>
        <v>0</v>
      </c>
      <c r="O55" s="56"/>
      <c r="P55" s="56"/>
      <c r="Q55" s="55"/>
    </row>
    <row r="56" spans="1:17">
      <c r="A56" s="53">
        <f t="shared" si="5"/>
        <v>28</v>
      </c>
      <c r="B56" s="438" t="s">
        <v>60</v>
      </c>
      <c r="C56" s="65">
        <v>0</v>
      </c>
      <c r="D56" s="66">
        <v>0</v>
      </c>
      <c r="E56" s="67">
        <v>0</v>
      </c>
      <c r="F56" s="45">
        <f t="shared" si="6"/>
        <v>0</v>
      </c>
      <c r="G56" s="54"/>
      <c r="H56" s="65">
        <v>0</v>
      </c>
      <c r="I56" s="66">
        <v>0</v>
      </c>
      <c r="J56" s="66">
        <v>0</v>
      </c>
      <c r="K56" s="66">
        <v>0</v>
      </c>
      <c r="L56" s="437">
        <f t="shared" si="4"/>
        <v>0</v>
      </c>
      <c r="O56" s="56"/>
      <c r="P56" s="56"/>
      <c r="Q56" s="55"/>
    </row>
    <row r="57" spans="1:17">
      <c r="A57" s="53">
        <f t="shared" si="5"/>
        <v>29</v>
      </c>
      <c r="B57" s="438" t="s">
        <v>129</v>
      </c>
      <c r="C57" s="65">
        <v>0</v>
      </c>
      <c r="D57" s="68">
        <v>0</v>
      </c>
      <c r="E57" s="67">
        <v>0</v>
      </c>
      <c r="F57" s="62">
        <f t="shared" si="6"/>
        <v>0</v>
      </c>
      <c r="G57" s="54"/>
      <c r="H57" s="65">
        <v>0</v>
      </c>
      <c r="I57" s="66">
        <v>0</v>
      </c>
      <c r="J57" s="66">
        <v>0</v>
      </c>
      <c r="K57" s="66">
        <v>0</v>
      </c>
      <c r="L57" s="437">
        <f t="shared" si="4"/>
        <v>0</v>
      </c>
      <c r="O57" s="56"/>
      <c r="P57" s="56"/>
      <c r="Q57" s="55"/>
    </row>
    <row r="58" spans="1:17" ht="15.6" thickBot="1">
      <c r="A58" s="53">
        <f t="shared" si="5"/>
        <v>30</v>
      </c>
      <c r="B58" s="439" t="s">
        <v>77</v>
      </c>
      <c r="C58" s="440"/>
      <c r="D58" s="441">
        <f>+SUM(D45:D57)/13</f>
        <v>0</v>
      </c>
      <c r="E58" s="442"/>
      <c r="F58" s="440">
        <f>+SUM(F45:F57)/13</f>
        <v>0</v>
      </c>
      <c r="G58" s="368"/>
      <c r="H58" s="440"/>
      <c r="I58" s="368"/>
      <c r="J58" s="443"/>
      <c r="K58" s="440"/>
      <c r="L58" s="444">
        <f>+SUM(L45:L57)/13</f>
        <v>0</v>
      </c>
      <c r="O58" s="56"/>
      <c r="P58" s="56"/>
      <c r="Q58" s="55"/>
    </row>
    <row r="59" spans="1:17">
      <c r="G59" s="54"/>
      <c r="I59" s="54"/>
      <c r="J59" s="55"/>
      <c r="O59" s="56"/>
      <c r="P59" s="56"/>
      <c r="Q59" s="55"/>
    </row>
    <row r="60" spans="1:17">
      <c r="G60" s="54"/>
      <c r="I60" s="54"/>
      <c r="J60" s="55"/>
      <c r="O60" s="56"/>
      <c r="P60" s="56"/>
      <c r="Q60" s="55"/>
    </row>
    <row r="61" spans="1:17" ht="15.6" thickBot="1">
      <c r="C61" s="311"/>
      <c r="G61" s="54"/>
      <c r="I61" s="54"/>
      <c r="J61" s="55"/>
      <c r="O61" s="56"/>
      <c r="P61" s="56"/>
      <c r="Q61" s="55"/>
    </row>
    <row r="62" spans="1:17" ht="45">
      <c r="A62" s="53">
        <f>+A58+1</f>
        <v>31</v>
      </c>
      <c r="B62" s="412" t="s">
        <v>140</v>
      </c>
      <c r="C62" s="413" t="s">
        <v>467</v>
      </c>
      <c r="D62" s="862">
        <v>0</v>
      </c>
      <c r="G62" s="54"/>
      <c r="I62" s="54"/>
      <c r="J62" s="55"/>
      <c r="O62" s="56"/>
      <c r="P62" s="56"/>
      <c r="Q62" s="55"/>
    </row>
    <row r="63" spans="1:17" ht="30">
      <c r="A63" s="53">
        <f>+A62+1</f>
        <v>32</v>
      </c>
      <c r="B63" s="414" t="s">
        <v>142</v>
      </c>
      <c r="C63" s="426" t="str">
        <f>"(Line "&amp;A58&amp;", Col. "&amp;L5&amp;")"</f>
        <v>(Line 30, Col. (i))</v>
      </c>
      <c r="D63" s="415">
        <f>+L58</f>
        <v>0</v>
      </c>
      <c r="G63" s="54"/>
      <c r="I63" s="54"/>
      <c r="J63" s="55"/>
      <c r="O63" s="56"/>
      <c r="P63" s="56"/>
      <c r="Q63" s="55"/>
    </row>
    <row r="64" spans="1:17" ht="30">
      <c r="A64" s="53">
        <f>+A63+1</f>
        <v>33</v>
      </c>
      <c r="B64" s="393" t="s">
        <v>143</v>
      </c>
      <c r="C64" s="426" t="str">
        <f>"(Line "&amp;A62&amp;" / Line "&amp;A63&amp;")"</f>
        <v>(Line 31 / Line 32)</v>
      </c>
      <c r="D64" s="416" t="e">
        <f>+D62/D63</f>
        <v>#DIV/0!</v>
      </c>
      <c r="G64" s="54"/>
      <c r="I64" s="54"/>
      <c r="J64" s="55"/>
      <c r="O64" s="56"/>
      <c r="P64" s="56"/>
      <c r="Q64" s="55"/>
    </row>
    <row r="65" spans="1:17">
      <c r="B65" s="393"/>
      <c r="C65" s="417"/>
      <c r="D65" s="415"/>
      <c r="G65" s="54"/>
      <c r="I65" s="54"/>
      <c r="J65" s="55"/>
      <c r="O65" s="56"/>
      <c r="P65" s="56"/>
      <c r="Q65" s="55"/>
    </row>
    <row r="66" spans="1:17">
      <c r="A66" s="53">
        <f>+A64+1</f>
        <v>34</v>
      </c>
      <c r="B66" s="414" t="s">
        <v>141</v>
      </c>
      <c r="C66" s="418" t="s">
        <v>468</v>
      </c>
      <c r="D66" s="863">
        <v>0</v>
      </c>
      <c r="G66" s="54"/>
      <c r="I66" s="54"/>
      <c r="J66" s="55"/>
      <c r="O66" s="56"/>
      <c r="P66" s="56"/>
      <c r="Q66" s="55"/>
    </row>
    <row r="67" spans="1:17" ht="30">
      <c r="A67" s="53">
        <f>+A66+1</f>
        <v>35</v>
      </c>
      <c r="B67" s="414" t="s">
        <v>137</v>
      </c>
      <c r="C67" s="426" t="str">
        <f>"(Line "&amp;A58&amp;", Col. "&amp;D5&amp;")"</f>
        <v>(Line 30, Col. (b))</v>
      </c>
      <c r="D67" s="419">
        <f>+D58</f>
        <v>0</v>
      </c>
      <c r="G67" s="54"/>
      <c r="I67" s="54"/>
      <c r="J67" s="55"/>
      <c r="O67" s="56"/>
      <c r="P67" s="56"/>
      <c r="Q67" s="55"/>
    </row>
    <row r="68" spans="1:17" ht="30.6" thickBot="1">
      <c r="A68" s="53">
        <f>+A67+1</f>
        <v>36</v>
      </c>
      <c r="B68" s="420" t="s">
        <v>144</v>
      </c>
      <c r="C68" s="386" t="str">
        <f>"(Line "&amp;A66&amp;" / Line "&amp;A67&amp;")"</f>
        <v>(Line 34 / Line 35)</v>
      </c>
      <c r="D68" s="422">
        <f>+IF(D67=0,0,(D66/D67))</f>
        <v>0</v>
      </c>
      <c r="G68" s="54"/>
      <c r="I68" s="54"/>
      <c r="J68" s="55"/>
      <c r="O68" s="56"/>
      <c r="P68" s="56"/>
      <c r="Q68" s="55"/>
    </row>
    <row r="69" spans="1:17">
      <c r="G69" s="54"/>
      <c r="I69" s="54"/>
      <c r="J69" s="55"/>
      <c r="O69" s="56"/>
      <c r="P69" s="56"/>
      <c r="Q69" s="55"/>
    </row>
    <row r="70" spans="1:17">
      <c r="B70" s="45" t="s">
        <v>570</v>
      </c>
      <c r="G70" s="54"/>
      <c r="I70" s="54"/>
      <c r="J70" s="55"/>
      <c r="O70" s="56"/>
      <c r="P70" s="56"/>
      <c r="Q70" s="55"/>
    </row>
    <row r="71" spans="1:17">
      <c r="G71" s="54"/>
      <c r="I71" s="54"/>
      <c r="J71" s="55"/>
      <c r="O71" s="56"/>
      <c r="P71" s="56"/>
      <c r="Q71" s="55"/>
    </row>
    <row r="72" spans="1:17">
      <c r="G72" s="54"/>
      <c r="I72" s="54"/>
      <c r="J72" s="55"/>
      <c r="O72" s="56"/>
      <c r="P72" s="56"/>
      <c r="Q72" s="55"/>
    </row>
    <row r="73" spans="1:17">
      <c r="G73" s="54"/>
      <c r="I73" s="54"/>
      <c r="J73" s="55"/>
      <c r="O73" s="56"/>
      <c r="P73" s="56"/>
      <c r="Q73" s="55"/>
    </row>
    <row r="74" spans="1:17">
      <c r="G74" s="54"/>
      <c r="I74" s="54"/>
      <c r="J74" s="55"/>
      <c r="O74" s="56"/>
      <c r="P74" s="56"/>
      <c r="Q74" s="55"/>
    </row>
    <row r="75" spans="1:17">
      <c r="G75" s="54"/>
      <c r="I75" s="54"/>
      <c r="J75" s="55"/>
      <c r="O75" s="56"/>
      <c r="P75" s="56"/>
      <c r="Q75" s="55"/>
    </row>
    <row r="76" spans="1:17">
      <c r="G76" s="57"/>
      <c r="I76" s="54"/>
      <c r="J76" s="58"/>
      <c r="O76" s="56"/>
      <c r="P76" s="56"/>
      <c r="Q76" s="55"/>
    </row>
    <row r="77" spans="1:17">
      <c r="G77" s="57"/>
      <c r="I77" s="54"/>
      <c r="J77" s="58"/>
      <c r="O77" s="56"/>
      <c r="P77" s="56"/>
      <c r="Q77" s="55"/>
    </row>
    <row r="78" spans="1:17">
      <c r="A78" s="423"/>
      <c r="B78" s="52"/>
      <c r="G78" s="57"/>
      <c r="I78" s="54"/>
      <c r="J78" s="58"/>
      <c r="O78" s="56"/>
      <c r="P78" s="56"/>
      <c r="Q78" s="55"/>
    </row>
    <row r="79" spans="1:17">
      <c r="A79" s="423"/>
      <c r="B79" s="52"/>
      <c r="G79" s="57"/>
      <c r="I79" s="54"/>
      <c r="J79" s="58"/>
      <c r="O79" s="56"/>
      <c r="P79" s="56"/>
      <c r="Q79" s="55"/>
    </row>
    <row r="80" spans="1:17">
      <c r="A80" s="423"/>
      <c r="B80" s="52"/>
      <c r="G80" s="57"/>
      <c r="I80" s="54"/>
      <c r="J80" s="58"/>
      <c r="O80" s="56"/>
      <c r="P80" s="56"/>
      <c r="Q80" s="55"/>
    </row>
    <row r="81" spans="3:17">
      <c r="G81" s="57"/>
      <c r="I81" s="54"/>
      <c r="J81" s="58"/>
      <c r="O81" s="56"/>
      <c r="P81" s="56"/>
      <c r="Q81" s="55"/>
    </row>
    <row r="82" spans="3:17">
      <c r="G82" s="54"/>
      <c r="I82" s="54"/>
      <c r="J82" s="55"/>
    </row>
    <row r="83" spans="3:17">
      <c r="G83" s="54"/>
      <c r="I83" s="54"/>
      <c r="J83" s="55"/>
      <c r="O83" s="56"/>
      <c r="P83" s="56"/>
      <c r="Q83" s="55"/>
    </row>
    <row r="84" spans="3:17">
      <c r="G84" s="54"/>
      <c r="I84" s="54"/>
      <c r="J84" s="55"/>
      <c r="O84" s="56"/>
      <c r="P84" s="56"/>
      <c r="Q84" s="55"/>
    </row>
    <row r="85" spans="3:17">
      <c r="G85" s="54"/>
      <c r="I85" s="54"/>
      <c r="J85" s="55"/>
      <c r="O85" s="56"/>
      <c r="P85" s="56"/>
      <c r="Q85" s="55"/>
    </row>
    <row r="86" spans="3:17">
      <c r="G86" s="54"/>
      <c r="I86" s="54"/>
      <c r="J86" s="55"/>
      <c r="O86" s="56"/>
      <c r="P86" s="56"/>
      <c r="Q86" s="55"/>
    </row>
    <row r="87" spans="3:17">
      <c r="G87" s="54"/>
      <c r="I87" s="54"/>
      <c r="J87" s="55"/>
      <c r="O87" s="56"/>
      <c r="P87" s="56"/>
      <c r="Q87" s="55"/>
    </row>
    <row r="88" spans="3:17">
      <c r="G88" s="54"/>
      <c r="I88" s="54"/>
      <c r="J88" s="55"/>
      <c r="O88" s="56"/>
      <c r="P88" s="56"/>
      <c r="Q88" s="55"/>
    </row>
    <row r="89" spans="3:17">
      <c r="G89" s="54"/>
      <c r="I89" s="54"/>
      <c r="J89" s="55"/>
      <c r="O89" s="56"/>
      <c r="P89" s="56"/>
      <c r="Q89" s="55"/>
    </row>
    <row r="90" spans="3:17">
      <c r="G90" s="54"/>
      <c r="I90" s="54"/>
      <c r="J90" s="55"/>
      <c r="O90" s="56"/>
      <c r="P90" s="56"/>
      <c r="Q90" s="55"/>
    </row>
    <row r="91" spans="3:17">
      <c r="G91" s="54"/>
      <c r="I91" s="54"/>
      <c r="J91" s="55"/>
      <c r="O91" s="56"/>
      <c r="P91" s="56"/>
      <c r="Q91" s="55"/>
    </row>
    <row r="92" spans="3:17">
      <c r="G92" s="54"/>
      <c r="I92" s="54"/>
      <c r="J92" s="55"/>
      <c r="O92" s="56"/>
      <c r="P92" s="56"/>
      <c r="Q92" s="55"/>
    </row>
    <row r="93" spans="3:17">
      <c r="G93" s="54"/>
      <c r="I93" s="54"/>
      <c r="J93" s="55"/>
      <c r="O93" s="56"/>
      <c r="P93" s="56"/>
      <c r="Q93" s="55"/>
    </row>
    <row r="94" spans="3:17">
      <c r="G94" s="54"/>
      <c r="I94" s="54"/>
      <c r="J94" s="55"/>
      <c r="O94" s="56"/>
      <c r="P94" s="56"/>
      <c r="Q94" s="55"/>
    </row>
    <row r="95" spans="3:17">
      <c r="I95" s="54"/>
      <c r="J95" s="55"/>
    </row>
    <row r="96" spans="3:17">
      <c r="C96" s="428"/>
      <c r="D96" s="428"/>
      <c r="F96" s="428"/>
      <c r="G96" s="54"/>
      <c r="J96" s="54"/>
      <c r="Q96" s="54"/>
    </row>
    <row r="97" spans="1:10">
      <c r="J97" s="54"/>
    </row>
    <row r="98" spans="1:10">
      <c r="J98" s="429"/>
    </row>
    <row r="99" spans="1:10" ht="33.75" customHeight="1">
      <c r="A99" s="962"/>
      <c r="B99" s="962"/>
      <c r="C99" s="962"/>
      <c r="D99" s="962"/>
      <c r="E99" s="962"/>
      <c r="F99" s="962"/>
      <c r="G99" s="962"/>
      <c r="H99" s="962"/>
      <c r="I99" s="962"/>
      <c r="J99" s="962"/>
    </row>
    <row r="100" spans="1:10">
      <c r="A100" s="962"/>
      <c r="B100" s="962"/>
      <c r="C100" s="962"/>
      <c r="D100" s="962"/>
      <c r="E100" s="962"/>
      <c r="F100" s="962"/>
      <c r="G100" s="962"/>
      <c r="H100" s="962"/>
      <c r="I100" s="962"/>
      <c r="J100" s="962"/>
    </row>
    <row r="101" spans="1:10">
      <c r="A101" s="962"/>
      <c r="B101" s="962"/>
      <c r="C101" s="962"/>
      <c r="D101" s="962"/>
      <c r="E101" s="962"/>
      <c r="F101" s="962"/>
      <c r="G101" s="962"/>
      <c r="H101" s="962"/>
      <c r="I101" s="962"/>
      <c r="J101" s="962"/>
    </row>
    <row r="102" spans="1:10" ht="33.75" customHeight="1">
      <c r="A102" s="962"/>
      <c r="B102" s="962"/>
      <c r="C102" s="962"/>
      <c r="D102" s="962"/>
      <c r="E102" s="962"/>
      <c r="F102" s="962"/>
      <c r="G102" s="962"/>
      <c r="H102" s="962"/>
      <c r="I102" s="962"/>
      <c r="J102" s="962"/>
    </row>
    <row r="104" spans="1:10">
      <c r="A104" s="344"/>
      <c r="B104" s="56"/>
      <c r="C104" s="56"/>
      <c r="D104" s="56"/>
      <c r="E104" s="56"/>
      <c r="F104" s="56"/>
      <c r="G104" s="56"/>
      <c r="H104" s="56"/>
    </row>
  </sheetData>
  <mergeCells count="9">
    <mergeCell ref="A1:L1"/>
    <mergeCell ref="A2:L2"/>
    <mergeCell ref="A3:L3"/>
    <mergeCell ref="C42:F42"/>
    <mergeCell ref="A102:J102"/>
    <mergeCell ref="A101:J101"/>
    <mergeCell ref="A100:J100"/>
    <mergeCell ref="A99:J99"/>
    <mergeCell ref="H42:L42"/>
  </mergeCells>
  <conditionalFormatting sqref="E58:E82">
    <cfRule type="cellIs" dxfId="3" priority="1" operator="equal">
      <formula>0</formula>
    </cfRule>
    <cfRule type="cellIs" dxfId="2" priority="2" operator="notEqual">
      <formula>12</formula>
    </cfRule>
  </conditionalFormatting>
  <pageMargins left="0.7" right="0.7" top="0.75" bottom="0.75" header="0.3" footer="0.3"/>
  <pageSetup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W77"/>
  <sheetViews>
    <sheetView topLeftCell="A16" zoomScale="90" zoomScaleNormal="90" zoomScaleSheetLayoutView="100" zoomScalePageLayoutView="80" workbookViewId="0">
      <selection activeCell="A2" sqref="A2:L2"/>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28.6640625" style="45" customWidth="1"/>
    <col min="13" max="13" width="10" style="45" customWidth="1"/>
    <col min="14" max="14" width="16.33203125" style="45" customWidth="1"/>
    <col min="15" max="15" width="33.5546875" style="45" bestFit="1" customWidth="1"/>
    <col min="16" max="16384" width="9.33203125" style="45"/>
  </cols>
  <sheetData>
    <row r="1" spans="1:23" ht="15.6">
      <c r="A1" s="959" t="s">
        <v>64</v>
      </c>
      <c r="B1" s="959"/>
      <c r="C1" s="959"/>
      <c r="D1" s="959"/>
      <c r="E1" s="959"/>
      <c r="F1" s="959"/>
      <c r="G1" s="959"/>
      <c r="H1" s="959"/>
      <c r="I1" s="959"/>
      <c r="J1" s="959"/>
      <c r="K1" s="959"/>
      <c r="L1" s="959"/>
    </row>
    <row r="2" spans="1:23" ht="15.6">
      <c r="A2" s="959" t="s">
        <v>735</v>
      </c>
      <c r="B2" s="959"/>
      <c r="C2" s="959"/>
      <c r="D2" s="959"/>
      <c r="E2" s="959"/>
      <c r="F2" s="959"/>
      <c r="G2" s="959"/>
      <c r="H2" s="959"/>
      <c r="I2" s="959"/>
      <c r="J2" s="959"/>
      <c r="K2" s="959"/>
      <c r="L2" s="959"/>
    </row>
    <row r="3" spans="1:23" ht="15.6">
      <c r="A3" s="960" t="str">
        <f>+'Appendix A'!K3</f>
        <v>Actual or Projected for the 12 Months Ended December ….</v>
      </c>
      <c r="B3" s="960"/>
      <c r="C3" s="960"/>
      <c r="D3" s="960"/>
      <c r="E3" s="960"/>
      <c r="F3" s="960"/>
      <c r="G3" s="960"/>
      <c r="H3" s="960"/>
      <c r="I3" s="960"/>
      <c r="J3" s="960"/>
      <c r="K3" s="960"/>
      <c r="L3" s="960"/>
    </row>
    <row r="4" spans="1:23" ht="15.6">
      <c r="A4" s="423"/>
      <c r="B4" s="44"/>
      <c r="C4" s="44"/>
      <c r="D4" s="44"/>
      <c r="E4" s="44"/>
      <c r="F4" s="44"/>
      <c r="G4" s="44"/>
      <c r="H4" s="44"/>
      <c r="I4" s="44"/>
      <c r="J4" s="44"/>
      <c r="K4" s="44"/>
      <c r="L4" s="44"/>
    </row>
    <row r="5" spans="1:23" ht="15.6">
      <c r="A5" s="423"/>
      <c r="B5" s="44"/>
      <c r="C5" s="44" t="s">
        <v>69</v>
      </c>
      <c r="D5" s="44" t="s">
        <v>70</v>
      </c>
      <c r="E5" s="44" t="s">
        <v>71</v>
      </c>
      <c r="F5" s="44" t="s">
        <v>72</v>
      </c>
      <c r="H5" s="44" t="s">
        <v>73</v>
      </c>
      <c r="I5" s="424" t="s">
        <v>74</v>
      </c>
      <c r="J5" s="424" t="s">
        <v>75</v>
      </c>
      <c r="K5" s="424" t="s">
        <v>76</v>
      </c>
      <c r="L5" s="424" t="s">
        <v>93</v>
      </c>
      <c r="M5" s="424"/>
    </row>
    <row r="6" spans="1:23" ht="16.2" thickBot="1">
      <c r="A6" s="48" t="s">
        <v>123</v>
      </c>
      <c r="B6" s="44"/>
      <c r="C6" s="44"/>
      <c r="E6" s="44"/>
      <c r="F6" s="44"/>
      <c r="G6" s="44"/>
      <c r="H6" s="44"/>
      <c r="I6" s="44"/>
      <c r="J6" s="44"/>
      <c r="K6" s="44"/>
      <c r="L6" s="44"/>
    </row>
    <row r="7" spans="1:23" ht="15.6">
      <c r="A7" s="423"/>
      <c r="B7" s="309"/>
      <c r="C7" s="310"/>
      <c r="D7" s="310" t="s">
        <v>366</v>
      </c>
      <c r="E7" s="310" t="s">
        <v>367</v>
      </c>
      <c r="F7" s="310" t="s">
        <v>368</v>
      </c>
      <c r="G7" s="690" t="s">
        <v>369</v>
      </c>
      <c r="H7" s="44"/>
      <c r="I7" s="44"/>
      <c r="J7" s="44"/>
      <c r="K7" s="44"/>
      <c r="L7" s="44"/>
    </row>
    <row r="8" spans="1:23">
      <c r="A8" s="423">
        <v>1</v>
      </c>
      <c r="B8" s="393" t="s">
        <v>145</v>
      </c>
      <c r="C8" s="426" t="str">
        <f>"Line "&amp;A$31&amp;", Col. "&amp;L$5&amp;""</f>
        <v>Line 18, Col. (i)</v>
      </c>
      <c r="D8" s="395">
        <f>+L31</f>
        <v>0</v>
      </c>
      <c r="E8" s="859" t="e">
        <f>+D8/D11</f>
        <v>#DIV/0!</v>
      </c>
      <c r="F8" s="396" t="e">
        <f>+D37</f>
        <v>#DIV/0!</v>
      </c>
      <c r="G8" s="691" t="e">
        <f>E8*F8</f>
        <v>#DIV/0!</v>
      </c>
      <c r="H8" s="398"/>
      <c r="I8" s="398"/>
      <c r="J8" s="398"/>
      <c r="K8" s="398"/>
      <c r="L8" s="398"/>
      <c r="M8" s="689"/>
    </row>
    <row r="9" spans="1:23">
      <c r="A9" s="423">
        <f>+A8+1</f>
        <v>2</v>
      </c>
      <c r="B9" s="393" t="s">
        <v>146</v>
      </c>
      <c r="C9" s="426" t="str">
        <f>"Line "&amp;A$31&amp;", Col. "&amp;D$5&amp;""</f>
        <v>Line 18, Col. (b)</v>
      </c>
      <c r="D9" s="400">
        <f>+D31</f>
        <v>0</v>
      </c>
      <c r="E9" s="859" t="e">
        <f>+D9/D11</f>
        <v>#DIV/0!</v>
      </c>
      <c r="F9" s="401">
        <f>+D41</f>
        <v>0</v>
      </c>
      <c r="G9" s="691" t="e">
        <f>E9*F9</f>
        <v>#DIV/0!</v>
      </c>
      <c r="H9" s="398"/>
      <c r="I9" s="398"/>
      <c r="J9" s="398"/>
      <c r="K9" s="398"/>
      <c r="L9" s="398"/>
      <c r="M9" s="689"/>
    </row>
    <row r="10" spans="1:23">
      <c r="A10" s="423">
        <f t="shared" ref="A10:A11" si="0">+A9+1</f>
        <v>3</v>
      </c>
      <c r="B10" s="393" t="s">
        <v>147</v>
      </c>
      <c r="C10" s="426" t="str">
        <f>"Line "&amp;A$31&amp;", Col. "&amp;F$5&amp;""</f>
        <v>Line 18, Col. (d)</v>
      </c>
      <c r="D10" s="402">
        <f>+F31</f>
        <v>0</v>
      </c>
      <c r="E10" s="860" t="e">
        <f>+D10/D11</f>
        <v>#DIV/0!</v>
      </c>
      <c r="F10" s="403">
        <f>0.106+0.005</f>
        <v>0.111</v>
      </c>
      <c r="G10" s="692" t="e">
        <f>E10*F10</f>
        <v>#DIV/0!</v>
      </c>
      <c r="H10" s="398"/>
      <c r="I10" s="398"/>
      <c r="J10" s="398"/>
      <c r="K10" s="398"/>
      <c r="L10" s="398"/>
      <c r="M10" s="689"/>
    </row>
    <row r="11" spans="1:23" ht="15.6" thickBot="1">
      <c r="A11" s="423">
        <f t="shared" si="0"/>
        <v>4</v>
      </c>
      <c r="B11" s="405" t="s">
        <v>148</v>
      </c>
      <c r="C11" s="406"/>
      <c r="D11" s="407">
        <f>SUM(D8:D10)</f>
        <v>0</v>
      </c>
      <c r="E11" s="408" t="e">
        <f>+SUM(E8:E10)</f>
        <v>#DIV/0!</v>
      </c>
      <c r="F11" s="386" t="s">
        <v>694</v>
      </c>
      <c r="G11" s="693" t="e">
        <f>SUM(G8:G10)</f>
        <v>#DIV/0!</v>
      </c>
      <c r="H11" s="398"/>
      <c r="I11" s="398"/>
      <c r="J11" s="398"/>
      <c r="K11" s="398"/>
      <c r="L11" s="398"/>
      <c r="M11" s="398"/>
    </row>
    <row r="12" spans="1:23" ht="15.6">
      <c r="A12" s="423"/>
      <c r="B12" s="44"/>
      <c r="C12" s="44"/>
      <c r="D12" s="44"/>
      <c r="E12" s="44"/>
      <c r="F12" s="44"/>
      <c r="G12" s="44"/>
      <c r="H12" s="44"/>
      <c r="I12" s="44"/>
      <c r="J12" s="44"/>
      <c r="K12" s="44"/>
      <c r="L12" s="44"/>
    </row>
    <row r="13" spans="1:23" ht="15.6">
      <c r="A13" s="423"/>
      <c r="B13" s="864" t="s">
        <v>693</v>
      </c>
      <c r="C13" s="44"/>
      <c r="D13" s="44"/>
      <c r="E13" s="44"/>
      <c r="F13" s="44"/>
      <c r="G13" s="44"/>
      <c r="H13" s="44"/>
      <c r="I13" s="44"/>
      <c r="J13" s="44"/>
      <c r="K13" s="44"/>
      <c r="L13" s="44"/>
    </row>
    <row r="14" spans="1:23" ht="16.2" thickBot="1">
      <c r="A14" s="423"/>
      <c r="B14" s="44"/>
      <c r="C14" s="44"/>
      <c r="D14" s="44"/>
      <c r="E14" s="44"/>
      <c r="F14" s="44"/>
      <c r="G14" s="44"/>
      <c r="H14" s="44"/>
      <c r="I14" s="44"/>
      <c r="J14" s="44"/>
      <c r="K14" s="44"/>
      <c r="L14" s="44"/>
    </row>
    <row r="15" spans="1:23" ht="15.6">
      <c r="A15" s="423"/>
      <c r="B15" s="430"/>
      <c r="C15" s="961" t="s">
        <v>124</v>
      </c>
      <c r="D15" s="961"/>
      <c r="E15" s="961"/>
      <c r="F15" s="961"/>
      <c r="G15" s="431"/>
      <c r="H15" s="961" t="s">
        <v>132</v>
      </c>
      <c r="I15" s="961"/>
      <c r="J15" s="961"/>
      <c r="K15" s="961"/>
      <c r="L15" s="963"/>
      <c r="M15" s="43"/>
      <c r="N15" s="43"/>
      <c r="O15" s="43"/>
      <c r="P15" s="43"/>
      <c r="Q15" s="43"/>
      <c r="R15" s="43"/>
      <c r="S15" s="43"/>
      <c r="T15" s="43"/>
      <c r="U15" s="43"/>
      <c r="V15" s="43"/>
      <c r="W15" s="43"/>
    </row>
    <row r="16" spans="1:23" ht="78">
      <c r="A16" s="427"/>
      <c r="B16" s="432"/>
      <c r="C16" s="46" t="s">
        <v>9</v>
      </c>
      <c r="D16" s="60" t="s">
        <v>138</v>
      </c>
      <c r="E16" s="59" t="s">
        <v>130</v>
      </c>
      <c r="F16" s="60" t="s">
        <v>131</v>
      </c>
      <c r="G16" s="60"/>
      <c r="H16" s="60" t="s">
        <v>9</v>
      </c>
      <c r="I16" s="61" t="s">
        <v>133</v>
      </c>
      <c r="J16" s="60" t="s">
        <v>134</v>
      </c>
      <c r="K16" s="64" t="s">
        <v>135</v>
      </c>
      <c r="L16" s="433" t="s">
        <v>136</v>
      </c>
      <c r="M16" s="43"/>
      <c r="N16" s="64"/>
      <c r="O16" s="43"/>
      <c r="P16" s="43"/>
      <c r="Q16" s="43"/>
      <c r="R16" s="43"/>
      <c r="S16" s="43"/>
      <c r="T16" s="43"/>
      <c r="U16" s="43"/>
      <c r="V16" s="43"/>
      <c r="W16" s="43"/>
    </row>
    <row r="17" spans="1:23" ht="30">
      <c r="B17" s="434" t="s">
        <v>50</v>
      </c>
      <c r="C17" s="47" t="s">
        <v>462</v>
      </c>
      <c r="D17" s="47" t="s">
        <v>463</v>
      </c>
      <c r="E17" s="48" t="s">
        <v>464</v>
      </c>
      <c r="F17" s="387" t="str">
        <f>"Col. "&amp;C5&amp;" - Col. "&amp;D5&amp;" - Col. "&amp;E5&amp;""</f>
        <v>Col. (a) - Col. (b) - Col. (c)</v>
      </c>
      <c r="G17" s="49"/>
      <c r="H17" s="47" t="s">
        <v>465</v>
      </c>
      <c r="I17" s="50" t="s">
        <v>466</v>
      </c>
      <c r="J17" s="51" t="s">
        <v>512</v>
      </c>
      <c r="K17" s="52" t="s">
        <v>513</v>
      </c>
      <c r="L17" s="435" t="str">
        <f>"Col. "&amp;H5&amp;" + Col. "&amp;I5&amp;" - Col. "&amp;J5&amp;" - "&amp;K5&amp;""</f>
        <v>Col. (e) + Col. (f) - Col. (g) - (h)</v>
      </c>
      <c r="M17" s="52"/>
      <c r="N17" s="52"/>
      <c r="O17" s="52"/>
      <c r="P17" s="52"/>
      <c r="Q17" s="52"/>
      <c r="R17" s="52"/>
      <c r="S17" s="52"/>
      <c r="T17" s="52"/>
      <c r="U17" s="52"/>
      <c r="V17" s="52"/>
      <c r="W17" s="52"/>
    </row>
    <row r="18" spans="1:23">
      <c r="A18" s="53">
        <f>+A11+1</f>
        <v>5</v>
      </c>
      <c r="B18" s="436" t="s">
        <v>139</v>
      </c>
      <c r="C18" s="65">
        <v>0</v>
      </c>
      <c r="D18" s="66">
        <v>0</v>
      </c>
      <c r="E18" s="67">
        <v>0</v>
      </c>
      <c r="F18" s="45">
        <f>+C18-D18-E18</f>
        <v>0</v>
      </c>
      <c r="H18" s="65">
        <v>0</v>
      </c>
      <c r="I18" s="66">
        <v>0</v>
      </c>
      <c r="J18" s="66">
        <v>0</v>
      </c>
      <c r="K18" s="66">
        <v>0</v>
      </c>
      <c r="L18" s="437">
        <f>+H18+I18-J18-K18</f>
        <v>0</v>
      </c>
      <c r="M18" s="52"/>
      <c r="N18" s="52"/>
      <c r="O18" s="52"/>
      <c r="P18" s="52"/>
      <c r="Q18" s="52"/>
      <c r="R18" s="52"/>
      <c r="S18" s="52"/>
      <c r="T18" s="52"/>
      <c r="U18" s="52"/>
      <c r="V18" s="52"/>
      <c r="W18" s="52"/>
    </row>
    <row r="19" spans="1:23">
      <c r="A19" s="53">
        <f>+A18+1</f>
        <v>6</v>
      </c>
      <c r="B19" s="438" t="s">
        <v>125</v>
      </c>
      <c r="C19" s="65">
        <v>0</v>
      </c>
      <c r="D19" s="66">
        <v>0</v>
      </c>
      <c r="E19" s="67">
        <v>0</v>
      </c>
      <c r="F19" s="45">
        <f>+C19-D19-E19</f>
        <v>0</v>
      </c>
      <c r="H19" s="65">
        <v>0</v>
      </c>
      <c r="I19" s="66">
        <v>0</v>
      </c>
      <c r="J19" s="66">
        <v>0</v>
      </c>
      <c r="K19" s="66">
        <v>0</v>
      </c>
      <c r="L19" s="437">
        <f t="shared" ref="L19:L30" si="1">+H19+I19-J19-K19</f>
        <v>0</v>
      </c>
    </row>
    <row r="20" spans="1:23">
      <c r="A20" s="53">
        <f t="shared" ref="A20:A31" si="2">+A19+1</f>
        <v>7</v>
      </c>
      <c r="B20" s="438" t="s">
        <v>52</v>
      </c>
      <c r="C20" s="65">
        <v>0</v>
      </c>
      <c r="D20" s="66">
        <v>0</v>
      </c>
      <c r="E20" s="67">
        <v>0</v>
      </c>
      <c r="F20" s="45">
        <f t="shared" ref="F20:F30" si="3">+C20-D20-E20</f>
        <v>0</v>
      </c>
      <c r="H20" s="65">
        <v>0</v>
      </c>
      <c r="I20" s="66">
        <v>0</v>
      </c>
      <c r="J20" s="66">
        <v>0</v>
      </c>
      <c r="K20" s="66">
        <v>0</v>
      </c>
      <c r="L20" s="437">
        <f t="shared" si="1"/>
        <v>0</v>
      </c>
    </row>
    <row r="21" spans="1:23">
      <c r="A21" s="53">
        <f t="shared" si="2"/>
        <v>8</v>
      </c>
      <c r="B21" s="438" t="s">
        <v>126</v>
      </c>
      <c r="C21" s="65">
        <v>0</v>
      </c>
      <c r="D21" s="66">
        <v>0</v>
      </c>
      <c r="E21" s="67">
        <v>0</v>
      </c>
      <c r="F21" s="45">
        <f t="shared" si="3"/>
        <v>0</v>
      </c>
      <c r="G21" s="54"/>
      <c r="H21" s="65">
        <v>0</v>
      </c>
      <c r="I21" s="66">
        <v>0</v>
      </c>
      <c r="J21" s="66">
        <v>0</v>
      </c>
      <c r="K21" s="66">
        <v>0</v>
      </c>
      <c r="L21" s="437">
        <f t="shared" si="1"/>
        <v>0</v>
      </c>
      <c r="O21" s="56"/>
      <c r="P21" s="56"/>
      <c r="Q21" s="55"/>
    </row>
    <row r="22" spans="1:23">
      <c r="A22" s="53">
        <f t="shared" si="2"/>
        <v>9</v>
      </c>
      <c r="B22" s="438" t="s">
        <v>127</v>
      </c>
      <c r="C22" s="65">
        <v>0</v>
      </c>
      <c r="D22" s="66">
        <v>0</v>
      </c>
      <c r="E22" s="67">
        <v>0</v>
      </c>
      <c r="F22" s="45">
        <f t="shared" si="3"/>
        <v>0</v>
      </c>
      <c r="G22" s="54"/>
      <c r="H22" s="65">
        <v>0</v>
      </c>
      <c r="I22" s="66">
        <v>0</v>
      </c>
      <c r="J22" s="66">
        <v>0</v>
      </c>
      <c r="K22" s="66">
        <v>0</v>
      </c>
      <c r="L22" s="437">
        <f t="shared" si="1"/>
        <v>0</v>
      </c>
      <c r="O22" s="56"/>
      <c r="P22" s="56"/>
      <c r="Q22" s="55"/>
    </row>
    <row r="23" spans="1:23">
      <c r="A23" s="53">
        <f t="shared" si="2"/>
        <v>10</v>
      </c>
      <c r="B23" s="438" t="s">
        <v>51</v>
      </c>
      <c r="C23" s="65">
        <v>0</v>
      </c>
      <c r="D23" s="66">
        <v>0</v>
      </c>
      <c r="E23" s="67">
        <v>0</v>
      </c>
      <c r="F23" s="45">
        <f t="shared" si="3"/>
        <v>0</v>
      </c>
      <c r="G23" s="54"/>
      <c r="H23" s="65">
        <v>0</v>
      </c>
      <c r="I23" s="66">
        <v>0</v>
      </c>
      <c r="J23" s="66">
        <v>0</v>
      </c>
      <c r="K23" s="66">
        <v>0</v>
      </c>
      <c r="L23" s="437">
        <f t="shared" si="1"/>
        <v>0</v>
      </c>
      <c r="O23" s="56"/>
      <c r="P23" s="56"/>
      <c r="Q23" s="55"/>
    </row>
    <row r="24" spans="1:23">
      <c r="A24" s="53">
        <f t="shared" si="2"/>
        <v>11</v>
      </c>
      <c r="B24" s="438" t="s">
        <v>55</v>
      </c>
      <c r="C24" s="65">
        <v>0</v>
      </c>
      <c r="D24" s="66">
        <v>0</v>
      </c>
      <c r="E24" s="67">
        <v>0</v>
      </c>
      <c r="F24" s="45">
        <f t="shared" si="3"/>
        <v>0</v>
      </c>
      <c r="G24" s="54"/>
      <c r="H24" s="65">
        <v>0</v>
      </c>
      <c r="I24" s="66">
        <v>0</v>
      </c>
      <c r="J24" s="66">
        <v>0</v>
      </c>
      <c r="K24" s="66">
        <v>0</v>
      </c>
      <c r="L24" s="437">
        <f t="shared" si="1"/>
        <v>0</v>
      </c>
      <c r="O24" s="56"/>
      <c r="P24" s="56"/>
      <c r="Q24" s="55"/>
    </row>
    <row r="25" spans="1:23">
      <c r="A25" s="53">
        <f t="shared" si="2"/>
        <v>12</v>
      </c>
      <c r="B25" s="438" t="s">
        <v>56</v>
      </c>
      <c r="C25" s="65">
        <v>0</v>
      </c>
      <c r="D25" s="66">
        <v>0</v>
      </c>
      <c r="E25" s="67">
        <v>0</v>
      </c>
      <c r="F25" s="45">
        <f t="shared" si="3"/>
        <v>0</v>
      </c>
      <c r="G25" s="54"/>
      <c r="H25" s="65">
        <v>0</v>
      </c>
      <c r="I25" s="66">
        <v>0</v>
      </c>
      <c r="J25" s="66">
        <v>0</v>
      </c>
      <c r="K25" s="66">
        <v>0</v>
      </c>
      <c r="L25" s="437">
        <f t="shared" si="1"/>
        <v>0</v>
      </c>
      <c r="O25" s="56"/>
      <c r="P25" s="56"/>
      <c r="Q25" s="55"/>
    </row>
    <row r="26" spans="1:23">
      <c r="A26" s="53">
        <f t="shared" si="2"/>
        <v>13</v>
      </c>
      <c r="B26" s="438" t="s">
        <v>128</v>
      </c>
      <c r="C26" s="65">
        <v>0</v>
      </c>
      <c r="D26" s="66">
        <v>0</v>
      </c>
      <c r="E26" s="67">
        <v>0</v>
      </c>
      <c r="F26" s="45">
        <f t="shared" si="3"/>
        <v>0</v>
      </c>
      <c r="G26" s="54"/>
      <c r="H26" s="65">
        <v>0</v>
      </c>
      <c r="I26" s="66">
        <v>0</v>
      </c>
      <c r="J26" s="66">
        <v>0</v>
      </c>
      <c r="K26" s="66">
        <v>0</v>
      </c>
      <c r="L26" s="437">
        <f t="shared" si="1"/>
        <v>0</v>
      </c>
      <c r="O26" s="56"/>
      <c r="P26" s="56"/>
      <c r="Q26" s="55"/>
    </row>
    <row r="27" spans="1:23">
      <c r="A27" s="53">
        <f t="shared" si="2"/>
        <v>14</v>
      </c>
      <c r="B27" s="438" t="s">
        <v>58</v>
      </c>
      <c r="C27" s="65">
        <v>0</v>
      </c>
      <c r="D27" s="66">
        <v>0</v>
      </c>
      <c r="E27" s="67">
        <v>0</v>
      </c>
      <c r="F27" s="45">
        <f t="shared" si="3"/>
        <v>0</v>
      </c>
      <c r="G27" s="54"/>
      <c r="H27" s="65">
        <v>0</v>
      </c>
      <c r="I27" s="66">
        <v>0</v>
      </c>
      <c r="J27" s="66">
        <v>0</v>
      </c>
      <c r="K27" s="66">
        <v>0</v>
      </c>
      <c r="L27" s="437">
        <f t="shared" si="1"/>
        <v>0</v>
      </c>
      <c r="O27" s="56"/>
      <c r="P27" s="56"/>
      <c r="Q27" s="55"/>
    </row>
    <row r="28" spans="1:23">
      <c r="A28" s="53">
        <f>+A27+1</f>
        <v>15</v>
      </c>
      <c r="B28" s="438" t="s">
        <v>59</v>
      </c>
      <c r="C28" s="65">
        <v>0</v>
      </c>
      <c r="D28" s="66">
        <v>0</v>
      </c>
      <c r="E28" s="67">
        <v>0</v>
      </c>
      <c r="F28" s="45">
        <f t="shared" si="3"/>
        <v>0</v>
      </c>
      <c r="G28" s="54"/>
      <c r="H28" s="65">
        <v>0</v>
      </c>
      <c r="I28" s="66">
        <v>0</v>
      </c>
      <c r="J28" s="66">
        <v>0</v>
      </c>
      <c r="K28" s="66">
        <v>0</v>
      </c>
      <c r="L28" s="437">
        <f t="shared" si="1"/>
        <v>0</v>
      </c>
      <c r="O28" s="56"/>
      <c r="P28" s="56"/>
      <c r="Q28" s="55"/>
    </row>
    <row r="29" spans="1:23">
      <c r="A29" s="53">
        <f t="shared" si="2"/>
        <v>16</v>
      </c>
      <c r="B29" s="438" t="s">
        <v>60</v>
      </c>
      <c r="C29" s="65">
        <v>0</v>
      </c>
      <c r="D29" s="66">
        <v>0</v>
      </c>
      <c r="E29" s="67">
        <v>0</v>
      </c>
      <c r="F29" s="45">
        <f t="shared" si="3"/>
        <v>0</v>
      </c>
      <c r="G29" s="54"/>
      <c r="H29" s="65">
        <v>0</v>
      </c>
      <c r="I29" s="66">
        <v>0</v>
      </c>
      <c r="J29" s="66">
        <v>0</v>
      </c>
      <c r="K29" s="66">
        <v>0</v>
      </c>
      <c r="L29" s="437">
        <f t="shared" si="1"/>
        <v>0</v>
      </c>
      <c r="O29" s="56"/>
      <c r="P29" s="56"/>
      <c r="Q29" s="55"/>
    </row>
    <row r="30" spans="1:23">
      <c r="A30" s="53">
        <f t="shared" si="2"/>
        <v>17</v>
      </c>
      <c r="B30" s="438" t="s">
        <v>129</v>
      </c>
      <c r="C30" s="65">
        <v>0</v>
      </c>
      <c r="D30" s="68">
        <v>0</v>
      </c>
      <c r="E30" s="67">
        <v>0</v>
      </c>
      <c r="F30" s="62">
        <f t="shared" si="3"/>
        <v>0</v>
      </c>
      <c r="G30" s="54"/>
      <c r="H30" s="65">
        <v>0</v>
      </c>
      <c r="I30" s="66">
        <v>0</v>
      </c>
      <c r="J30" s="66">
        <v>0</v>
      </c>
      <c r="K30" s="66">
        <v>0</v>
      </c>
      <c r="L30" s="437">
        <f t="shared" si="1"/>
        <v>0</v>
      </c>
      <c r="O30" s="56"/>
      <c r="P30" s="56"/>
      <c r="Q30" s="55"/>
    </row>
    <row r="31" spans="1:23" ht="15.6" thickBot="1">
      <c r="A31" s="53">
        <f t="shared" si="2"/>
        <v>18</v>
      </c>
      <c r="B31" s="439" t="s">
        <v>77</v>
      </c>
      <c r="C31" s="440"/>
      <c r="D31" s="441">
        <f>+SUM(D18:D30)/13</f>
        <v>0</v>
      </c>
      <c r="E31" s="442"/>
      <c r="F31" s="440">
        <f>+SUM(F18:F30)/13</f>
        <v>0</v>
      </c>
      <c r="G31" s="368"/>
      <c r="H31" s="440"/>
      <c r="I31" s="368"/>
      <c r="J31" s="443"/>
      <c r="K31" s="440"/>
      <c r="L31" s="444">
        <f>+SUM(L18:L30)/13</f>
        <v>0</v>
      </c>
      <c r="O31" s="56"/>
      <c r="P31" s="56"/>
      <c r="Q31" s="55"/>
    </row>
    <row r="32" spans="1:23">
      <c r="G32" s="54"/>
      <c r="I32" s="54"/>
      <c r="J32" s="55"/>
      <c r="O32" s="56"/>
      <c r="P32" s="56"/>
      <c r="Q32" s="55"/>
    </row>
    <row r="33" spans="1:17">
      <c r="G33" s="54"/>
      <c r="I33" s="54"/>
      <c r="J33" s="55"/>
      <c r="O33" s="56"/>
      <c r="P33" s="56"/>
      <c r="Q33" s="55"/>
    </row>
    <row r="34" spans="1:17" ht="15.6" thickBot="1">
      <c r="C34" s="311"/>
      <c r="G34" s="54"/>
      <c r="I34" s="54"/>
      <c r="J34" s="55"/>
      <c r="O34" s="56"/>
      <c r="P34" s="56"/>
      <c r="Q34" s="55"/>
    </row>
    <row r="35" spans="1:17" ht="45">
      <c r="A35" s="53">
        <f>+A31+1</f>
        <v>19</v>
      </c>
      <c r="B35" s="412" t="s">
        <v>140</v>
      </c>
      <c r="C35" s="413" t="s">
        <v>467</v>
      </c>
      <c r="D35" s="862">
        <v>0</v>
      </c>
      <c r="G35" s="54"/>
      <c r="I35" s="54"/>
      <c r="J35" s="55"/>
      <c r="O35" s="56"/>
      <c r="P35" s="56"/>
      <c r="Q35" s="55"/>
    </row>
    <row r="36" spans="1:17" ht="30">
      <c r="A36" s="53">
        <f>+A35+1</f>
        <v>20</v>
      </c>
      <c r="B36" s="414" t="s">
        <v>142</v>
      </c>
      <c r="C36" s="426" t="str">
        <f>"(Line "&amp;A31&amp;", Col. "&amp;L5&amp;")"</f>
        <v>(Line 18, Col. (i))</v>
      </c>
      <c r="D36" s="415">
        <f>+L31</f>
        <v>0</v>
      </c>
      <c r="G36" s="54"/>
      <c r="I36" s="54"/>
      <c r="J36" s="55"/>
      <c r="O36" s="56"/>
      <c r="P36" s="56"/>
      <c r="Q36" s="55"/>
    </row>
    <row r="37" spans="1:17" ht="30">
      <c r="A37" s="53">
        <f>+A36+1</f>
        <v>21</v>
      </c>
      <c r="B37" s="393" t="s">
        <v>143</v>
      </c>
      <c r="C37" s="426" t="str">
        <f>"(Line "&amp;A35&amp;" / Line "&amp;A36&amp;")"</f>
        <v>(Line 19 / Line 20)</v>
      </c>
      <c r="D37" s="416" t="e">
        <f>+D35/D36</f>
        <v>#DIV/0!</v>
      </c>
      <c r="G37" s="54"/>
      <c r="I37" s="54"/>
      <c r="J37" s="55"/>
      <c r="O37" s="56"/>
      <c r="P37" s="56"/>
      <c r="Q37" s="55"/>
    </row>
    <row r="38" spans="1:17">
      <c r="B38" s="393"/>
      <c r="C38" s="417"/>
      <c r="D38" s="415"/>
      <c r="G38" s="54"/>
      <c r="I38" s="54"/>
      <c r="J38" s="55"/>
      <c r="O38" s="56"/>
      <c r="P38" s="56"/>
      <c r="Q38" s="55"/>
    </row>
    <row r="39" spans="1:17">
      <c r="A39" s="53">
        <f>+A37+1</f>
        <v>22</v>
      </c>
      <c r="B39" s="414" t="s">
        <v>141</v>
      </c>
      <c r="C39" s="418" t="s">
        <v>468</v>
      </c>
      <c r="D39" s="863">
        <v>0</v>
      </c>
      <c r="G39" s="54"/>
      <c r="I39" s="54"/>
      <c r="J39" s="55"/>
      <c r="O39" s="56"/>
      <c r="P39" s="56"/>
      <c r="Q39" s="55"/>
    </row>
    <row r="40" spans="1:17" ht="30">
      <c r="A40" s="53">
        <f>+A39+1</f>
        <v>23</v>
      </c>
      <c r="B40" s="414" t="s">
        <v>137</v>
      </c>
      <c r="C40" s="426" t="str">
        <f>"(Line "&amp;A31&amp;", Col. "&amp;D5&amp;")"</f>
        <v>(Line 18, Col. (b))</v>
      </c>
      <c r="D40" s="419">
        <f>+D31</f>
        <v>0</v>
      </c>
      <c r="G40" s="54"/>
      <c r="I40" s="54"/>
      <c r="J40" s="55"/>
      <c r="O40" s="56"/>
      <c r="P40" s="56"/>
      <c r="Q40" s="55"/>
    </row>
    <row r="41" spans="1:17" ht="30.6" thickBot="1">
      <c r="A41" s="53">
        <f>+A40+1</f>
        <v>24</v>
      </c>
      <c r="B41" s="420" t="s">
        <v>144</v>
      </c>
      <c r="C41" s="386" t="str">
        <f>"(Line "&amp;A39&amp;" / Line "&amp;A40&amp;")"</f>
        <v>(Line 22 / Line 23)</v>
      </c>
      <c r="D41" s="422">
        <f>+IF(D40=0,0,(D39/D40))</f>
        <v>0</v>
      </c>
      <c r="G41" s="54"/>
      <c r="I41" s="54"/>
      <c r="J41" s="55"/>
      <c r="O41" s="56"/>
      <c r="P41" s="56"/>
      <c r="Q41" s="55"/>
    </row>
    <row r="42" spans="1:17">
      <c r="G42" s="54"/>
      <c r="I42" s="54"/>
      <c r="J42" s="55"/>
      <c r="O42" s="56"/>
      <c r="P42" s="56"/>
      <c r="Q42" s="55"/>
    </row>
    <row r="43" spans="1:17">
      <c r="G43" s="54"/>
      <c r="I43" s="54"/>
      <c r="J43" s="55"/>
      <c r="O43" s="56"/>
      <c r="P43" s="56"/>
      <c r="Q43" s="55"/>
    </row>
    <row r="44" spans="1:17">
      <c r="G44" s="54"/>
      <c r="I44" s="54"/>
      <c r="J44" s="55"/>
      <c r="O44" s="56"/>
      <c r="P44" s="56"/>
      <c r="Q44" s="55"/>
    </row>
    <row r="45" spans="1:17">
      <c r="G45" s="54"/>
      <c r="I45" s="54"/>
      <c r="J45" s="55"/>
      <c r="O45" s="56"/>
      <c r="P45" s="56"/>
      <c r="Q45" s="55"/>
    </row>
    <row r="46" spans="1:17">
      <c r="G46" s="54"/>
      <c r="I46" s="54"/>
      <c r="J46" s="55"/>
      <c r="O46" s="56"/>
      <c r="P46" s="56"/>
      <c r="Q46" s="55"/>
    </row>
    <row r="47" spans="1:17">
      <c r="G47" s="54"/>
      <c r="I47" s="54"/>
      <c r="J47" s="55"/>
      <c r="O47" s="56"/>
      <c r="P47" s="56"/>
      <c r="Q47" s="55"/>
    </row>
    <row r="48" spans="1:17">
      <c r="G48" s="54"/>
      <c r="I48" s="54"/>
      <c r="J48" s="55"/>
      <c r="O48" s="56"/>
      <c r="P48" s="56"/>
      <c r="Q48" s="55"/>
    </row>
    <row r="49" spans="1:17">
      <c r="G49" s="57"/>
      <c r="I49" s="54"/>
      <c r="J49" s="58"/>
      <c r="O49" s="56"/>
      <c r="P49" s="56"/>
      <c r="Q49" s="55"/>
    </row>
    <row r="50" spans="1:17">
      <c r="G50" s="57"/>
      <c r="I50" s="54"/>
      <c r="J50" s="58"/>
      <c r="O50" s="56"/>
      <c r="P50" s="56"/>
      <c r="Q50" s="55"/>
    </row>
    <row r="51" spans="1:17">
      <c r="A51" s="423"/>
      <c r="B51" s="52"/>
      <c r="G51" s="57"/>
      <c r="I51" s="54"/>
      <c r="J51" s="58"/>
      <c r="O51" s="56"/>
      <c r="P51" s="56"/>
      <c r="Q51" s="55"/>
    </row>
    <row r="52" spans="1:17">
      <c r="A52" s="423"/>
      <c r="B52" s="52"/>
      <c r="G52" s="57"/>
      <c r="I52" s="54"/>
      <c r="J52" s="58"/>
      <c r="O52" s="56"/>
      <c r="P52" s="56"/>
      <c r="Q52" s="55"/>
    </row>
    <row r="53" spans="1:17">
      <c r="A53" s="423"/>
      <c r="B53" s="52"/>
      <c r="G53" s="57"/>
      <c r="I53" s="54"/>
      <c r="J53" s="58"/>
      <c r="O53" s="56"/>
      <c r="P53" s="56"/>
      <c r="Q53" s="55"/>
    </row>
    <row r="54" spans="1:17">
      <c r="G54" s="57"/>
      <c r="I54" s="54"/>
      <c r="J54" s="58"/>
      <c r="O54" s="56"/>
      <c r="P54" s="56"/>
      <c r="Q54" s="55"/>
    </row>
    <row r="55" spans="1:17">
      <c r="G55" s="54"/>
      <c r="I55" s="54"/>
      <c r="J55" s="55"/>
    </row>
    <row r="56" spans="1:17">
      <c r="G56" s="54"/>
      <c r="I56" s="54"/>
      <c r="J56" s="55"/>
      <c r="O56" s="56"/>
      <c r="P56" s="56"/>
      <c r="Q56" s="55"/>
    </row>
    <row r="57" spans="1:17">
      <c r="G57" s="54"/>
      <c r="I57" s="54"/>
      <c r="J57" s="55"/>
      <c r="O57" s="56"/>
      <c r="P57" s="56"/>
      <c r="Q57" s="55"/>
    </row>
    <row r="58" spans="1:17">
      <c r="G58" s="54"/>
      <c r="I58" s="54"/>
      <c r="J58" s="55"/>
      <c r="O58" s="56"/>
      <c r="P58" s="56"/>
      <c r="Q58" s="55"/>
    </row>
    <row r="59" spans="1:17">
      <c r="G59" s="54"/>
      <c r="I59" s="54"/>
      <c r="J59" s="55"/>
      <c r="O59" s="56"/>
      <c r="P59" s="56"/>
      <c r="Q59" s="55"/>
    </row>
    <row r="60" spans="1:17">
      <c r="G60" s="54"/>
      <c r="I60" s="54"/>
      <c r="J60" s="55"/>
      <c r="O60" s="56"/>
      <c r="P60" s="56"/>
      <c r="Q60" s="55"/>
    </row>
    <row r="61" spans="1:17">
      <c r="G61" s="54"/>
      <c r="I61" s="54"/>
      <c r="J61" s="55"/>
      <c r="O61" s="56"/>
      <c r="P61" s="56"/>
      <c r="Q61" s="55"/>
    </row>
    <row r="62" spans="1:17">
      <c r="G62" s="54"/>
      <c r="I62" s="54"/>
      <c r="J62" s="55"/>
      <c r="O62" s="56"/>
      <c r="P62" s="56"/>
      <c r="Q62" s="55"/>
    </row>
    <row r="63" spans="1:17">
      <c r="G63" s="54"/>
      <c r="I63" s="54"/>
      <c r="J63" s="55"/>
      <c r="O63" s="56"/>
      <c r="P63" s="56"/>
      <c r="Q63" s="55"/>
    </row>
    <row r="64" spans="1:17">
      <c r="G64" s="54"/>
      <c r="I64" s="54"/>
      <c r="J64" s="55"/>
      <c r="O64" s="56"/>
      <c r="P64" s="56"/>
      <c r="Q64" s="55"/>
    </row>
    <row r="65" spans="1:17">
      <c r="G65" s="54"/>
      <c r="I65" s="54"/>
      <c r="J65" s="55"/>
      <c r="O65" s="56"/>
      <c r="P65" s="56"/>
      <c r="Q65" s="55"/>
    </row>
    <row r="66" spans="1:17">
      <c r="G66" s="54"/>
      <c r="I66" s="54"/>
      <c r="J66" s="55"/>
      <c r="O66" s="56"/>
      <c r="P66" s="56"/>
      <c r="Q66" s="55"/>
    </row>
    <row r="67" spans="1:17">
      <c r="G67" s="54"/>
      <c r="I67" s="54"/>
      <c r="J67" s="55"/>
      <c r="O67" s="56"/>
      <c r="P67" s="56"/>
      <c r="Q67" s="55"/>
    </row>
    <row r="68" spans="1:17">
      <c r="I68" s="54"/>
      <c r="J68" s="55"/>
    </row>
    <row r="69" spans="1:17">
      <c r="C69" s="428"/>
      <c r="D69" s="428"/>
      <c r="F69" s="428"/>
      <c r="G69" s="54"/>
      <c r="J69" s="54"/>
      <c r="Q69" s="54"/>
    </row>
    <row r="70" spans="1:17">
      <c r="J70" s="54"/>
    </row>
    <row r="71" spans="1:17">
      <c r="J71" s="429"/>
    </row>
    <row r="72" spans="1:17" ht="33.75" customHeight="1">
      <c r="A72" s="962"/>
      <c r="B72" s="962"/>
      <c r="C72" s="962"/>
      <c r="D72" s="962"/>
      <c r="E72" s="962"/>
      <c r="F72" s="962"/>
      <c r="G72" s="962"/>
      <c r="H72" s="962"/>
      <c r="I72" s="962"/>
      <c r="J72" s="962"/>
    </row>
    <row r="73" spans="1:17">
      <c r="A73" s="962"/>
      <c r="B73" s="962"/>
      <c r="C73" s="962"/>
      <c r="D73" s="962"/>
      <c r="E73" s="962"/>
      <c r="F73" s="962"/>
      <c r="G73" s="962"/>
      <c r="H73" s="962"/>
      <c r="I73" s="962"/>
      <c r="J73" s="962"/>
    </row>
    <row r="74" spans="1:17">
      <c r="A74" s="962"/>
      <c r="B74" s="962"/>
      <c r="C74" s="962"/>
      <c r="D74" s="962"/>
      <c r="E74" s="962"/>
      <c r="F74" s="962"/>
      <c r="G74" s="962"/>
      <c r="H74" s="962"/>
      <c r="I74" s="962"/>
      <c r="J74" s="962"/>
    </row>
    <row r="75" spans="1:17" ht="33.75" customHeight="1">
      <c r="A75" s="962"/>
      <c r="B75" s="962"/>
      <c r="C75" s="962"/>
      <c r="D75" s="962"/>
      <c r="E75" s="962"/>
      <c r="F75" s="962"/>
      <c r="G75" s="962"/>
      <c r="H75" s="962"/>
      <c r="I75" s="962"/>
      <c r="J75" s="962"/>
    </row>
    <row r="77" spans="1:17">
      <c r="A77" s="344"/>
      <c r="B77" s="56"/>
      <c r="C77" s="56"/>
      <c r="D77" s="56"/>
      <c r="E77" s="56"/>
      <c r="F77" s="56"/>
      <c r="G77" s="56"/>
      <c r="H77" s="56"/>
    </row>
  </sheetData>
  <mergeCells count="9">
    <mergeCell ref="A73:J73"/>
    <mergeCell ref="A74:J74"/>
    <mergeCell ref="A75:J75"/>
    <mergeCell ref="A1:L1"/>
    <mergeCell ref="A2:L2"/>
    <mergeCell ref="A3:L3"/>
    <mergeCell ref="C15:F15"/>
    <mergeCell ref="H15:L15"/>
    <mergeCell ref="A72:J72"/>
  </mergeCells>
  <conditionalFormatting sqref="E31:E55">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topLeftCell="A29" zoomScale="90" zoomScaleNormal="90" workbookViewId="0">
      <selection activeCell="I37" sqref="I37"/>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38"/>
      <c r="B1" s="936" t="s">
        <v>64</v>
      </c>
      <c r="C1" s="936"/>
      <c r="D1" s="936"/>
      <c r="E1" s="936"/>
      <c r="F1" s="936"/>
      <c r="G1" s="936"/>
      <c r="H1" s="936"/>
      <c r="I1" s="936"/>
      <c r="J1" s="936"/>
      <c r="K1" s="77"/>
      <c r="L1" s="71"/>
    </row>
    <row r="2" spans="1:12" ht="17.399999999999999">
      <c r="A2" s="238"/>
      <c r="B2" s="936" t="s">
        <v>736</v>
      </c>
      <c r="C2" s="936"/>
      <c r="D2" s="936"/>
      <c r="E2" s="936"/>
      <c r="F2" s="936"/>
      <c r="G2" s="936"/>
      <c r="H2" s="936"/>
      <c r="I2" s="936"/>
      <c r="J2" s="936"/>
      <c r="K2" s="936"/>
      <c r="L2" s="936"/>
    </row>
    <row r="3" spans="1:12" ht="17.399999999999999">
      <c r="A3" s="238"/>
      <c r="B3" s="964" t="str">
        <f>+'Appendix A'!K3</f>
        <v>Actual or Projected for the 12 Months Ended December ….</v>
      </c>
      <c r="C3" s="964"/>
      <c r="D3" s="964"/>
      <c r="E3" s="964"/>
      <c r="F3" s="964"/>
      <c r="G3" s="964"/>
      <c r="H3" s="964"/>
      <c r="I3" s="964"/>
      <c r="J3" s="964"/>
      <c r="K3" s="71"/>
      <c r="L3" s="71"/>
    </row>
    <row r="4" spans="1:12" ht="17.399999999999999">
      <c r="A4" s="238"/>
      <c r="B4" s="936" t="s">
        <v>583</v>
      </c>
      <c r="C4" s="936"/>
      <c r="D4" s="936"/>
      <c r="E4" s="936"/>
      <c r="F4" s="936"/>
      <c r="G4" s="936"/>
      <c r="H4" s="936"/>
      <c r="I4" s="936"/>
      <c r="J4" s="936"/>
      <c r="K4" s="71"/>
      <c r="L4" s="71"/>
    </row>
    <row r="5" spans="1:12" ht="17.399999999999999">
      <c r="A5" s="238"/>
      <c r="B5" s="71"/>
      <c r="C5" s="71"/>
      <c r="D5" s="71"/>
      <c r="E5" s="71"/>
      <c r="F5" s="71"/>
      <c r="G5" s="71"/>
      <c r="H5" s="71"/>
      <c r="I5" s="71"/>
      <c r="J5" s="71"/>
      <c r="K5" s="71"/>
      <c r="L5" s="71"/>
    </row>
    <row r="6" spans="1:12" ht="15.6">
      <c r="A6" s="238"/>
      <c r="B6" s="70" t="s">
        <v>216</v>
      </c>
      <c r="C6" s="75"/>
      <c r="D6" s="75"/>
      <c r="E6" s="75"/>
      <c r="F6" s="75"/>
      <c r="G6" s="75"/>
      <c r="H6" s="75"/>
      <c r="I6" s="75"/>
      <c r="J6" s="75"/>
      <c r="K6" s="75"/>
      <c r="L6" s="75"/>
    </row>
    <row r="7" spans="1:12" ht="15.6">
      <c r="A7" s="238"/>
      <c r="B7" s="74" t="s">
        <v>580</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93</v>
      </c>
      <c r="C9" s="75" t="s">
        <v>552</v>
      </c>
      <c r="D9" s="238"/>
      <c r="E9" s="75"/>
      <c r="F9" s="75"/>
      <c r="G9" s="75"/>
      <c r="H9" s="75"/>
      <c r="I9" s="75"/>
      <c r="J9" s="75"/>
      <c r="K9" s="75"/>
      <c r="L9" s="75"/>
    </row>
    <row r="10" spans="1:12" ht="15.6">
      <c r="A10" s="238"/>
      <c r="B10" s="239"/>
      <c r="C10" s="75" t="s">
        <v>283</v>
      </c>
      <c r="D10" s="238"/>
      <c r="E10" s="75"/>
      <c r="F10" s="75"/>
      <c r="G10" s="75"/>
      <c r="H10" s="75"/>
      <c r="I10" s="75"/>
      <c r="J10" s="75"/>
      <c r="K10" s="75"/>
      <c r="L10" s="75"/>
    </row>
    <row r="11" spans="1:12" ht="15.6">
      <c r="A11" s="238"/>
      <c r="B11" s="239"/>
      <c r="C11" s="75" t="s">
        <v>263</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264</v>
      </c>
      <c r="C13" s="75" t="s">
        <v>555</v>
      </c>
      <c r="D13" s="238"/>
      <c r="E13" s="75"/>
      <c r="F13" s="75"/>
      <c r="G13" s="75"/>
      <c r="H13" s="75"/>
      <c r="I13" s="75"/>
      <c r="J13" s="75"/>
      <c r="K13" s="75"/>
      <c r="L13" s="75"/>
    </row>
    <row r="14" spans="1:12" ht="15.6">
      <c r="A14" s="238"/>
      <c r="B14" s="239"/>
      <c r="C14" s="75" t="s">
        <v>556</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581</v>
      </c>
      <c r="C16" s="75" t="s">
        <v>284</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265</v>
      </c>
      <c r="D18" s="239" t="s">
        <v>266</v>
      </c>
      <c r="E18" s="75" t="s">
        <v>285</v>
      </c>
      <c r="F18" s="75"/>
      <c r="G18" s="75"/>
      <c r="H18" s="75"/>
      <c r="I18" s="75"/>
      <c r="J18" s="75"/>
      <c r="K18" s="75"/>
      <c r="L18" s="75"/>
    </row>
    <row r="19" spans="1:12" ht="15.6">
      <c r="A19" s="238"/>
      <c r="B19" s="241"/>
      <c r="C19" s="238"/>
      <c r="D19" s="238"/>
      <c r="E19" s="75" t="s">
        <v>286</v>
      </c>
      <c r="F19" s="75"/>
      <c r="G19" s="75"/>
      <c r="H19" s="75"/>
      <c r="I19" s="75"/>
      <c r="J19" s="75"/>
      <c r="K19" s="75"/>
      <c r="L19" s="75"/>
    </row>
    <row r="20" spans="1:12" ht="15.6">
      <c r="A20" s="238"/>
      <c r="B20" s="241"/>
      <c r="C20" s="238"/>
      <c r="D20" s="238"/>
      <c r="E20" s="75" t="s">
        <v>267</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557</v>
      </c>
      <c r="D23" s="238"/>
      <c r="E23" s="238"/>
      <c r="F23" s="75"/>
      <c r="G23" s="75"/>
      <c r="H23" s="75"/>
      <c r="I23" s="75"/>
      <c r="J23" s="238"/>
      <c r="K23" s="238"/>
      <c r="L23" s="238"/>
    </row>
    <row r="24" spans="1:12" ht="16.8">
      <c r="A24" s="238"/>
      <c r="B24" s="245"/>
      <c r="C24" s="75" t="s">
        <v>288</v>
      </c>
      <c r="D24" s="238"/>
      <c r="E24" s="238"/>
      <c r="F24" s="75"/>
      <c r="G24" s="75"/>
      <c r="H24" s="238"/>
      <c r="I24" s="75"/>
      <c r="J24" s="238"/>
      <c r="K24" s="238"/>
      <c r="L24" s="238"/>
    </row>
    <row r="25" spans="1:12" ht="15.6">
      <c r="A25" s="238"/>
      <c r="B25" s="239"/>
      <c r="C25" s="75" t="s">
        <v>287</v>
      </c>
      <c r="D25" s="238"/>
      <c r="E25" s="238"/>
      <c r="F25" s="75"/>
      <c r="G25" s="75"/>
      <c r="H25" s="238"/>
      <c r="I25" s="238"/>
      <c r="J25" s="238"/>
      <c r="K25" s="238"/>
      <c r="L25" s="238"/>
    </row>
    <row r="26" spans="1:12" ht="15.6">
      <c r="A26" s="238"/>
      <c r="B26" s="239"/>
      <c r="C26" s="75" t="s">
        <v>760</v>
      </c>
      <c r="D26" s="238"/>
      <c r="E26" s="238"/>
      <c r="F26" s="75"/>
      <c r="G26" s="75"/>
      <c r="H26" s="238"/>
      <c r="I26" s="238"/>
      <c r="J26" s="238"/>
      <c r="K26" s="238"/>
      <c r="L26" s="238"/>
    </row>
    <row r="27" spans="1:12" ht="15.6">
      <c r="A27" s="238"/>
      <c r="B27" s="239"/>
      <c r="C27" s="75" t="s">
        <v>268</v>
      </c>
      <c r="D27" s="238"/>
      <c r="E27" s="238"/>
      <c r="F27" s="238"/>
      <c r="G27" s="238"/>
      <c r="H27" s="238"/>
      <c r="I27" s="238"/>
      <c r="J27" s="238"/>
      <c r="K27" s="238"/>
      <c r="L27" s="238"/>
    </row>
    <row r="28" spans="1:12" ht="15.6">
      <c r="A28" s="238"/>
      <c r="B28" s="239"/>
      <c r="C28" s="75" t="s">
        <v>761</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269</v>
      </c>
      <c r="B30" s="241"/>
      <c r="C30" s="75"/>
      <c r="D30" s="239"/>
      <c r="E30" s="75"/>
      <c r="F30" s="75"/>
      <c r="G30" s="75"/>
      <c r="H30" s="238"/>
      <c r="I30" s="239"/>
      <c r="J30" s="239"/>
      <c r="K30" s="238"/>
      <c r="L30" s="238"/>
    </row>
    <row r="31" spans="1:12" ht="30.6">
      <c r="A31" s="238"/>
      <c r="B31" s="241"/>
      <c r="C31" s="75"/>
      <c r="D31" s="239"/>
      <c r="E31" s="75"/>
      <c r="F31" s="75"/>
      <c r="G31" s="75"/>
      <c r="H31" s="238"/>
      <c r="I31" s="272" t="s">
        <v>291</v>
      </c>
      <c r="J31" s="272" t="s">
        <v>292</v>
      </c>
      <c r="K31" s="272" t="s">
        <v>290</v>
      </c>
      <c r="L31" s="238"/>
    </row>
    <row r="32" spans="1:12" ht="15.6">
      <c r="A32" s="241">
        <v>1</v>
      </c>
      <c r="B32" s="241" t="s">
        <v>35</v>
      </c>
      <c r="C32" s="75" t="s">
        <v>289</v>
      </c>
      <c r="D32" s="239"/>
      <c r="E32" s="75"/>
      <c r="F32" s="75"/>
      <c r="G32" s="75"/>
      <c r="H32" s="238"/>
      <c r="I32" s="248">
        <v>0</v>
      </c>
      <c r="J32" s="249"/>
      <c r="K32" s="75"/>
      <c r="L32" s="238"/>
    </row>
    <row r="33" spans="1:12" ht="15.6">
      <c r="A33" s="241">
        <f>+A32+1</f>
        <v>2</v>
      </c>
      <c r="B33" s="241" t="s">
        <v>36</v>
      </c>
      <c r="C33" s="75" t="s">
        <v>558</v>
      </c>
      <c r="D33" s="239"/>
      <c r="E33" s="75"/>
      <c r="F33" s="75"/>
      <c r="G33" s="75"/>
      <c r="H33" s="238"/>
      <c r="I33" s="250">
        <v>0</v>
      </c>
      <c r="J33" s="251"/>
      <c r="K33" s="75"/>
      <c r="L33" s="238"/>
    </row>
    <row r="34" spans="1:12" ht="15.6">
      <c r="A34" s="241">
        <f t="shared" ref="A34:A37" si="0">+A33+1</f>
        <v>3</v>
      </c>
      <c r="B34" s="241" t="s">
        <v>37</v>
      </c>
      <c r="C34" s="75" t="s">
        <v>272</v>
      </c>
      <c r="D34" s="239"/>
      <c r="E34" s="75"/>
      <c r="F34" s="75"/>
      <c r="G34" s="75"/>
      <c r="H34" s="238"/>
      <c r="I34" s="84">
        <f>I32-I33</f>
        <v>0</v>
      </c>
      <c r="J34" s="84">
        <f>+I34</f>
        <v>0</v>
      </c>
      <c r="K34" s="75"/>
      <c r="L34" s="238"/>
    </row>
    <row r="35" spans="1:12" ht="15.6">
      <c r="A35" s="241">
        <f t="shared" si="0"/>
        <v>4</v>
      </c>
      <c r="B35" s="241" t="s">
        <v>178</v>
      </c>
      <c r="C35" s="75" t="s">
        <v>273</v>
      </c>
      <c r="D35" s="239"/>
      <c r="E35" s="75"/>
      <c r="F35" s="75"/>
      <c r="G35" s="75"/>
      <c r="H35" s="238"/>
      <c r="I35" s="252">
        <f>(1+E70)^24</f>
        <v>1</v>
      </c>
      <c r="J35" s="252">
        <f>(1+F70)^24</f>
        <v>1</v>
      </c>
      <c r="K35" s="75"/>
      <c r="L35" s="238"/>
    </row>
    <row r="36" spans="1:12" ht="15.6">
      <c r="A36" s="241">
        <f t="shared" si="0"/>
        <v>5</v>
      </c>
      <c r="B36" s="241" t="s">
        <v>38</v>
      </c>
      <c r="C36" s="75" t="s">
        <v>274</v>
      </c>
      <c r="D36" s="239"/>
      <c r="E36" s="75"/>
      <c r="F36" s="75"/>
      <c r="G36" s="75"/>
      <c r="H36" s="238"/>
      <c r="I36" s="84">
        <f>+I34*I35</f>
        <v>0</v>
      </c>
      <c r="J36" s="84">
        <f>+J34*J35</f>
        <v>0</v>
      </c>
      <c r="K36" s="84">
        <f>+J36-I36</f>
        <v>0</v>
      </c>
      <c r="L36" s="238"/>
    </row>
    <row r="37" spans="1:12" ht="15.6">
      <c r="A37" s="241">
        <f t="shared" si="0"/>
        <v>6</v>
      </c>
      <c r="B37" s="241" t="s">
        <v>39</v>
      </c>
      <c r="C37" s="75" t="s">
        <v>747</v>
      </c>
      <c r="D37" s="239"/>
      <c r="E37" s="75"/>
      <c r="F37" s="75"/>
      <c r="G37" s="75"/>
      <c r="H37" s="238"/>
      <c r="I37" s="890">
        <f>+K36</f>
        <v>0</v>
      </c>
      <c r="J37" s="84"/>
      <c r="K37" s="84"/>
      <c r="L37" s="238"/>
    </row>
    <row r="38" spans="1:12" ht="15.6">
      <c r="A38" s="241"/>
      <c r="B38" s="241"/>
      <c r="C38" s="75"/>
      <c r="D38" s="239"/>
      <c r="E38" s="75"/>
      <c r="F38" s="75"/>
      <c r="G38" s="75"/>
      <c r="H38" s="75"/>
      <c r="I38" s="238"/>
      <c r="J38" s="75"/>
      <c r="K38" s="75"/>
      <c r="L38" s="238"/>
    </row>
    <row r="39" spans="1:12" ht="15.6">
      <c r="A39" s="241"/>
      <c r="B39" s="241"/>
      <c r="C39" s="75" t="s">
        <v>275</v>
      </c>
      <c r="D39" s="75"/>
      <c r="E39" s="75"/>
      <c r="F39" s="75"/>
      <c r="G39" s="75"/>
      <c r="H39" s="253"/>
      <c r="I39" s="238"/>
      <c r="J39" s="238"/>
      <c r="K39" s="238"/>
      <c r="L39" s="238"/>
    </row>
    <row r="40" spans="1:12" ht="15.6">
      <c r="A40" s="241"/>
      <c r="B40" s="241"/>
      <c r="C40" s="75" t="s">
        <v>276</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277</v>
      </c>
      <c r="C42" s="75"/>
      <c r="D42" s="75"/>
      <c r="E42" s="239" t="s">
        <v>270</v>
      </c>
      <c r="F42" s="239" t="s">
        <v>278</v>
      </c>
      <c r="G42" s="75"/>
      <c r="H42" s="257"/>
      <c r="I42" s="258"/>
      <c r="J42" s="258"/>
      <c r="K42" s="258"/>
      <c r="L42" s="238"/>
    </row>
    <row r="43" spans="1:12" ht="21">
      <c r="A43" s="241"/>
      <c r="B43" s="238"/>
      <c r="C43" s="239"/>
      <c r="D43" s="75"/>
      <c r="E43" s="239" t="s">
        <v>279</v>
      </c>
      <c r="F43" s="239" t="s">
        <v>279</v>
      </c>
      <c r="G43" s="238"/>
      <c r="H43" s="259"/>
      <c r="I43" s="257"/>
      <c r="J43" s="253"/>
      <c r="K43" s="260"/>
      <c r="L43" s="238"/>
    </row>
    <row r="44" spans="1:12" ht="16.8">
      <c r="A44" s="241"/>
      <c r="B44" s="261" t="s">
        <v>50</v>
      </c>
      <c r="C44" s="247" t="s">
        <v>201</v>
      </c>
      <c r="D44" s="75"/>
      <c r="E44" s="247" t="s">
        <v>271</v>
      </c>
      <c r="F44" s="247" t="s">
        <v>271</v>
      </c>
      <c r="G44" s="238"/>
      <c r="H44" s="262"/>
      <c r="I44" s="256"/>
      <c r="J44" s="263"/>
      <c r="K44" s="260"/>
      <c r="L44" s="238"/>
    </row>
    <row r="45" spans="1:12" ht="15.6">
      <c r="A45" s="241">
        <f>+A37+1</f>
        <v>7</v>
      </c>
      <c r="B45" s="74" t="s">
        <v>56</v>
      </c>
      <c r="C45" s="239" t="s">
        <v>280</v>
      </c>
      <c r="D45" s="75"/>
      <c r="E45" s="264">
        <v>0</v>
      </c>
      <c r="F45" s="264">
        <v>0</v>
      </c>
      <c r="G45" s="74"/>
      <c r="H45" s="265"/>
      <c r="I45" s="266"/>
      <c r="J45" s="267"/>
      <c r="K45" s="260"/>
      <c r="L45" s="238"/>
    </row>
    <row r="46" spans="1:12" ht="15.6">
      <c r="A46" s="241">
        <f>+A45+1</f>
        <v>8</v>
      </c>
      <c r="B46" s="74" t="s">
        <v>128</v>
      </c>
      <c r="C46" s="239" t="s">
        <v>280</v>
      </c>
      <c r="D46" s="75"/>
      <c r="E46" s="264">
        <v>0</v>
      </c>
      <c r="F46" s="264">
        <v>0</v>
      </c>
      <c r="G46" s="268"/>
      <c r="H46" s="239"/>
      <c r="I46" s="75"/>
      <c r="J46" s="265"/>
      <c r="K46" s="260"/>
      <c r="L46" s="238"/>
    </row>
    <row r="47" spans="1:12" ht="15.6">
      <c r="A47" s="241">
        <f t="shared" ref="A47:A68" si="1">+A46+1</f>
        <v>9</v>
      </c>
      <c r="B47" s="74" t="s">
        <v>58</v>
      </c>
      <c r="C47" s="239" t="s">
        <v>280</v>
      </c>
      <c r="D47" s="75"/>
      <c r="E47" s="264">
        <v>0</v>
      </c>
      <c r="F47" s="264">
        <v>0</v>
      </c>
      <c r="G47" s="75"/>
      <c r="H47" s="239"/>
      <c r="I47" s="75"/>
      <c r="J47" s="239"/>
      <c r="K47" s="260"/>
      <c r="L47" s="238"/>
    </row>
    <row r="48" spans="1:12" ht="15.6">
      <c r="A48" s="241">
        <f t="shared" si="1"/>
        <v>10</v>
      </c>
      <c r="B48" s="74" t="s">
        <v>59</v>
      </c>
      <c r="C48" s="239" t="s">
        <v>280</v>
      </c>
      <c r="D48" s="75"/>
      <c r="E48" s="264">
        <v>0</v>
      </c>
      <c r="F48" s="264">
        <v>0</v>
      </c>
      <c r="G48" s="75"/>
      <c r="H48" s="239"/>
      <c r="I48" s="75"/>
      <c r="J48" s="239"/>
      <c r="K48" s="260"/>
      <c r="L48" s="238"/>
    </row>
    <row r="49" spans="1:12" ht="15.6">
      <c r="A49" s="241">
        <f t="shared" si="1"/>
        <v>11</v>
      </c>
      <c r="B49" s="74" t="s">
        <v>60</v>
      </c>
      <c r="C49" s="239" t="s">
        <v>280</v>
      </c>
      <c r="D49" s="75"/>
      <c r="E49" s="264">
        <v>0</v>
      </c>
      <c r="F49" s="264">
        <v>0</v>
      </c>
      <c r="G49" s="75"/>
      <c r="H49" s="265"/>
      <c r="I49" s="75"/>
      <c r="J49" s="239"/>
      <c r="K49" s="260"/>
      <c r="L49" s="238"/>
    </row>
    <row r="50" spans="1:12" ht="15.6">
      <c r="A50" s="241">
        <f t="shared" si="1"/>
        <v>12</v>
      </c>
      <c r="B50" s="74" t="s">
        <v>129</v>
      </c>
      <c r="C50" s="239" t="s">
        <v>280</v>
      </c>
      <c r="D50" s="75"/>
      <c r="E50" s="264">
        <v>0</v>
      </c>
      <c r="F50" s="264">
        <v>0</v>
      </c>
      <c r="G50" s="75"/>
      <c r="H50" s="239"/>
      <c r="I50" s="75"/>
      <c r="J50" s="239"/>
      <c r="K50" s="260"/>
      <c r="L50" s="238"/>
    </row>
    <row r="51" spans="1:12" ht="15.6">
      <c r="A51" s="241">
        <f t="shared" si="1"/>
        <v>13</v>
      </c>
      <c r="B51" s="74" t="s">
        <v>125</v>
      </c>
      <c r="C51" s="239" t="s">
        <v>281</v>
      </c>
      <c r="D51" s="75"/>
      <c r="E51" s="264">
        <v>0</v>
      </c>
      <c r="F51" s="264">
        <v>0</v>
      </c>
      <c r="G51" s="75"/>
      <c r="H51" s="239"/>
      <c r="I51" s="75"/>
      <c r="J51" s="239"/>
      <c r="K51" s="260"/>
      <c r="L51" s="238"/>
    </row>
    <row r="52" spans="1:12" ht="15.6">
      <c r="A52" s="241">
        <f t="shared" si="1"/>
        <v>14</v>
      </c>
      <c r="B52" s="74" t="s">
        <v>52</v>
      </c>
      <c r="C52" s="239" t="s">
        <v>281</v>
      </c>
      <c r="D52" s="75"/>
      <c r="E52" s="264">
        <v>0</v>
      </c>
      <c r="F52" s="264">
        <v>0</v>
      </c>
      <c r="G52" s="75"/>
      <c r="H52" s="239"/>
      <c r="I52" s="75"/>
      <c r="J52" s="239"/>
      <c r="K52" s="260"/>
      <c r="L52" s="238"/>
    </row>
    <row r="53" spans="1:12" ht="15.6">
      <c r="A53" s="241">
        <f t="shared" si="1"/>
        <v>15</v>
      </c>
      <c r="B53" s="74" t="s">
        <v>126</v>
      </c>
      <c r="C53" s="239" t="s">
        <v>281</v>
      </c>
      <c r="D53" s="75"/>
      <c r="E53" s="264">
        <v>0</v>
      </c>
      <c r="F53" s="264">
        <v>0</v>
      </c>
      <c r="G53" s="75"/>
      <c r="H53" s="239"/>
      <c r="I53" s="75"/>
      <c r="J53" s="239"/>
      <c r="K53" s="260"/>
      <c r="L53" s="238"/>
    </row>
    <row r="54" spans="1:12" ht="15.6">
      <c r="A54" s="241">
        <f t="shared" si="1"/>
        <v>16</v>
      </c>
      <c r="B54" s="74" t="s">
        <v>54</v>
      </c>
      <c r="C54" s="239" t="s">
        <v>281</v>
      </c>
      <c r="D54" s="75"/>
      <c r="E54" s="264">
        <v>0</v>
      </c>
      <c r="F54" s="264">
        <v>0</v>
      </c>
      <c r="G54" s="75"/>
      <c r="H54" s="239"/>
      <c r="I54" s="75"/>
      <c r="J54" s="239"/>
      <c r="K54" s="260"/>
      <c r="L54" s="238"/>
    </row>
    <row r="55" spans="1:12" ht="15.6">
      <c r="A55" s="241">
        <f t="shared" si="1"/>
        <v>17</v>
      </c>
      <c r="B55" s="74" t="s">
        <v>51</v>
      </c>
      <c r="C55" s="239" t="s">
        <v>281</v>
      </c>
      <c r="D55" s="75"/>
      <c r="E55" s="264">
        <v>0</v>
      </c>
      <c r="F55" s="264">
        <v>0</v>
      </c>
      <c r="G55" s="75"/>
      <c r="H55" s="239"/>
      <c r="I55" s="75"/>
      <c r="J55" s="239"/>
      <c r="K55" s="260"/>
      <c r="L55" s="238"/>
    </row>
    <row r="56" spans="1:12" ht="15.6">
      <c r="A56" s="241">
        <f t="shared" si="1"/>
        <v>18</v>
      </c>
      <c r="B56" s="74" t="s">
        <v>55</v>
      </c>
      <c r="C56" s="239" t="s">
        <v>281</v>
      </c>
      <c r="D56" s="75"/>
      <c r="E56" s="264">
        <v>0</v>
      </c>
      <c r="F56" s="264">
        <v>0</v>
      </c>
      <c r="G56" s="75"/>
      <c r="H56" s="239"/>
      <c r="I56" s="75"/>
      <c r="J56" s="239"/>
      <c r="K56" s="260"/>
      <c r="L56" s="238"/>
    </row>
    <row r="57" spans="1:12" ht="15.6">
      <c r="A57" s="241">
        <f t="shared" si="1"/>
        <v>19</v>
      </c>
      <c r="B57" s="74" t="s">
        <v>56</v>
      </c>
      <c r="C57" s="239" t="s">
        <v>281</v>
      </c>
      <c r="D57" s="75"/>
      <c r="E57" s="264">
        <v>0</v>
      </c>
      <c r="F57" s="264">
        <v>0</v>
      </c>
      <c r="G57" s="75"/>
      <c r="H57" s="239"/>
      <c r="I57" s="75"/>
      <c r="J57" s="239"/>
      <c r="K57" s="260"/>
      <c r="L57" s="238"/>
    </row>
    <row r="58" spans="1:12" ht="15.6">
      <c r="A58" s="241">
        <f t="shared" si="1"/>
        <v>20</v>
      </c>
      <c r="B58" s="74" t="s">
        <v>128</v>
      </c>
      <c r="C58" s="239" t="s">
        <v>281</v>
      </c>
      <c r="D58" s="75"/>
      <c r="E58" s="264">
        <v>0</v>
      </c>
      <c r="F58" s="264">
        <v>0</v>
      </c>
      <c r="G58" s="75"/>
      <c r="H58" s="239"/>
      <c r="I58" s="75"/>
      <c r="J58" s="239"/>
      <c r="K58" s="260"/>
      <c r="L58" s="238"/>
    </row>
    <row r="59" spans="1:12" ht="15.6">
      <c r="A59" s="241">
        <f t="shared" si="1"/>
        <v>21</v>
      </c>
      <c r="B59" s="74" t="s">
        <v>58</v>
      </c>
      <c r="C59" s="239" t="s">
        <v>281</v>
      </c>
      <c r="D59" s="75"/>
      <c r="E59" s="264">
        <v>0</v>
      </c>
      <c r="F59" s="264">
        <v>0</v>
      </c>
      <c r="G59" s="75"/>
      <c r="H59" s="239"/>
      <c r="I59" s="75"/>
      <c r="J59" s="239"/>
      <c r="K59" s="260"/>
      <c r="L59" s="238"/>
    </row>
    <row r="60" spans="1:12" ht="15.6">
      <c r="A60" s="241">
        <f t="shared" si="1"/>
        <v>22</v>
      </c>
      <c r="B60" s="74" t="s">
        <v>59</v>
      </c>
      <c r="C60" s="239" t="s">
        <v>281</v>
      </c>
      <c r="D60" s="75"/>
      <c r="E60" s="264">
        <v>0</v>
      </c>
      <c r="F60" s="264">
        <v>0</v>
      </c>
      <c r="G60" s="75"/>
      <c r="H60" s="239"/>
      <c r="I60" s="75"/>
      <c r="J60" s="239"/>
      <c r="K60" s="260"/>
      <c r="L60" s="238"/>
    </row>
    <row r="61" spans="1:12" ht="15.6">
      <c r="A61" s="241">
        <f t="shared" si="1"/>
        <v>23</v>
      </c>
      <c r="B61" s="74" t="s">
        <v>60</v>
      </c>
      <c r="C61" s="239" t="s">
        <v>281</v>
      </c>
      <c r="D61" s="75"/>
      <c r="E61" s="264">
        <v>0</v>
      </c>
      <c r="F61" s="264">
        <v>0</v>
      </c>
      <c r="G61" s="75"/>
      <c r="H61" s="239"/>
      <c r="I61" s="75"/>
      <c r="J61" s="239"/>
      <c r="K61" s="260"/>
      <c r="L61" s="238"/>
    </row>
    <row r="62" spans="1:12" ht="15.6">
      <c r="A62" s="241">
        <f t="shared" si="1"/>
        <v>24</v>
      </c>
      <c r="B62" s="74" t="s">
        <v>129</v>
      </c>
      <c r="C62" s="239" t="s">
        <v>281</v>
      </c>
      <c r="D62" s="75"/>
      <c r="E62" s="264">
        <v>0</v>
      </c>
      <c r="F62" s="264">
        <v>0</v>
      </c>
      <c r="G62" s="75"/>
      <c r="H62" s="239"/>
      <c r="I62" s="75"/>
      <c r="J62" s="239"/>
      <c r="K62" s="260"/>
      <c r="L62" s="238"/>
    </row>
    <row r="63" spans="1:12" ht="15.6">
      <c r="A63" s="241">
        <f t="shared" si="1"/>
        <v>25</v>
      </c>
      <c r="B63" s="74" t="s">
        <v>125</v>
      </c>
      <c r="C63" s="239" t="s">
        <v>282</v>
      </c>
      <c r="D63" s="75"/>
      <c r="E63" s="264">
        <v>0</v>
      </c>
      <c r="F63" s="264">
        <v>0</v>
      </c>
      <c r="G63" s="75"/>
      <c r="H63" s="239"/>
      <c r="I63" s="75"/>
      <c r="J63" s="239"/>
      <c r="K63" s="260"/>
      <c r="L63" s="238"/>
    </row>
    <row r="64" spans="1:12" ht="15.6">
      <c r="A64" s="241">
        <f t="shared" si="1"/>
        <v>26</v>
      </c>
      <c r="B64" s="74" t="s">
        <v>52</v>
      </c>
      <c r="C64" s="239" t="s">
        <v>282</v>
      </c>
      <c r="D64" s="75"/>
      <c r="E64" s="264">
        <v>0</v>
      </c>
      <c r="F64" s="264">
        <v>0</v>
      </c>
      <c r="G64" s="75"/>
      <c r="H64" s="239"/>
      <c r="I64" s="75"/>
      <c r="J64" s="239"/>
      <c r="K64" s="238"/>
      <c r="L64" s="238"/>
    </row>
    <row r="65" spans="1:12" ht="15.6">
      <c r="A65" s="241">
        <f t="shared" si="1"/>
        <v>27</v>
      </c>
      <c r="B65" s="74" t="s">
        <v>126</v>
      </c>
      <c r="C65" s="239" t="s">
        <v>282</v>
      </c>
      <c r="D65" s="75"/>
      <c r="E65" s="264">
        <v>0</v>
      </c>
      <c r="F65" s="264">
        <v>0</v>
      </c>
      <c r="G65" s="75"/>
      <c r="H65" s="239"/>
      <c r="I65" s="75"/>
      <c r="J65" s="239"/>
      <c r="K65" s="238"/>
      <c r="L65" s="238"/>
    </row>
    <row r="66" spans="1:12" ht="15.6">
      <c r="A66" s="241">
        <f t="shared" si="1"/>
        <v>28</v>
      </c>
      <c r="B66" s="74" t="s">
        <v>54</v>
      </c>
      <c r="C66" s="239" t="s">
        <v>282</v>
      </c>
      <c r="D66" s="75"/>
      <c r="E66" s="264">
        <v>0</v>
      </c>
      <c r="F66" s="264">
        <v>0</v>
      </c>
      <c r="G66" s="75"/>
      <c r="H66" s="239"/>
      <c r="I66" s="75"/>
      <c r="J66" s="239"/>
      <c r="K66" s="238"/>
      <c r="L66" s="238"/>
    </row>
    <row r="67" spans="1:12" ht="15.6">
      <c r="A67" s="241">
        <f t="shared" si="1"/>
        <v>29</v>
      </c>
      <c r="B67" s="74" t="s">
        <v>51</v>
      </c>
      <c r="C67" s="239" t="s">
        <v>282</v>
      </c>
      <c r="D67" s="75"/>
      <c r="E67" s="264">
        <v>0</v>
      </c>
      <c r="F67" s="264">
        <v>0</v>
      </c>
      <c r="G67" s="75"/>
      <c r="H67" s="239"/>
      <c r="I67" s="75"/>
      <c r="J67" s="239"/>
      <c r="K67" s="238"/>
      <c r="L67" s="238"/>
    </row>
    <row r="68" spans="1:12" ht="15.6">
      <c r="A68" s="241">
        <f t="shared" si="1"/>
        <v>30</v>
      </c>
      <c r="B68" s="74" t="s">
        <v>55</v>
      </c>
      <c r="C68" s="239" t="s">
        <v>282</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77</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748</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3"/>
  <sheetViews>
    <sheetView topLeftCell="A37" zoomScale="90" zoomScaleNormal="90" workbookViewId="0">
      <selection activeCell="I37" sqref="I37"/>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s>
  <sheetData>
    <row r="1" spans="1:12" ht="17.399999999999999">
      <c r="A1" s="238"/>
      <c r="B1" s="936" t="s">
        <v>64</v>
      </c>
      <c r="C1" s="936"/>
      <c r="D1" s="936"/>
      <c r="E1" s="936"/>
      <c r="F1" s="936"/>
      <c r="G1" s="936"/>
      <c r="H1" s="936"/>
      <c r="I1" s="936"/>
      <c r="J1" s="936"/>
      <c r="K1" s="77"/>
      <c r="L1" s="71"/>
    </row>
    <row r="2" spans="1:12" ht="17.399999999999999">
      <c r="A2" s="238"/>
      <c r="B2" s="936" t="s">
        <v>737</v>
      </c>
      <c r="C2" s="936"/>
      <c r="D2" s="936"/>
      <c r="E2" s="936"/>
      <c r="F2" s="936"/>
      <c r="G2" s="936"/>
      <c r="H2" s="936"/>
      <c r="I2" s="936"/>
      <c r="J2" s="936"/>
      <c r="K2" s="936"/>
      <c r="L2" s="936"/>
    </row>
    <row r="3" spans="1:12" ht="17.399999999999999">
      <c r="A3" s="238"/>
      <c r="B3" s="964" t="str">
        <f>+'Appendix A'!K3</f>
        <v>Actual or Projected for the 12 Months Ended December ….</v>
      </c>
      <c r="C3" s="964"/>
      <c r="D3" s="964"/>
      <c r="E3" s="964"/>
      <c r="F3" s="964"/>
      <c r="G3" s="964"/>
      <c r="H3" s="964"/>
      <c r="I3" s="964"/>
      <c r="J3" s="964"/>
      <c r="K3" s="71"/>
      <c r="L3" s="71"/>
    </row>
    <row r="4" spans="1:12" ht="17.399999999999999">
      <c r="A4" s="238"/>
      <c r="B4" s="936" t="s">
        <v>584</v>
      </c>
      <c r="C4" s="936"/>
      <c r="D4" s="936"/>
      <c r="E4" s="936"/>
      <c r="F4" s="936"/>
      <c r="G4" s="936"/>
      <c r="H4" s="936"/>
      <c r="I4" s="936"/>
      <c r="J4" s="936"/>
      <c r="K4" s="71"/>
      <c r="L4" s="71"/>
    </row>
    <row r="5" spans="1:12" ht="17.399999999999999">
      <c r="A5" s="238"/>
      <c r="B5" s="71"/>
      <c r="C5" s="71"/>
      <c r="D5" s="71"/>
      <c r="E5" s="71"/>
      <c r="F5" s="71"/>
      <c r="G5" s="71"/>
      <c r="H5" s="71"/>
      <c r="I5" s="71"/>
      <c r="J5" s="71"/>
      <c r="K5" s="71"/>
      <c r="L5" s="71"/>
    </row>
    <row r="6" spans="1:12" ht="15.6">
      <c r="A6" s="238"/>
      <c r="B6" s="70" t="s">
        <v>216</v>
      </c>
      <c r="C6" s="75"/>
      <c r="D6" s="75"/>
      <c r="E6" s="75"/>
      <c r="F6" s="75"/>
      <c r="G6" s="75"/>
      <c r="H6" s="75"/>
      <c r="I6" s="75"/>
      <c r="J6" s="75"/>
      <c r="K6" s="75"/>
      <c r="L6" s="75"/>
    </row>
    <row r="7" spans="1:12" ht="15.6">
      <c r="A7" s="238"/>
      <c r="B7" s="74" t="s">
        <v>580</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93</v>
      </c>
      <c r="C9" s="75" t="s">
        <v>552</v>
      </c>
      <c r="D9" s="238"/>
      <c r="E9" s="75"/>
      <c r="F9" s="75"/>
      <c r="G9" s="75"/>
      <c r="H9" s="75"/>
      <c r="I9" s="75"/>
      <c r="J9" s="75"/>
      <c r="K9" s="75"/>
      <c r="L9" s="75"/>
    </row>
    <row r="10" spans="1:12" ht="15.6">
      <c r="A10" s="238"/>
      <c r="B10" s="239"/>
      <c r="C10" s="75" t="s">
        <v>283</v>
      </c>
      <c r="D10" s="238"/>
      <c r="E10" s="75"/>
      <c r="F10" s="75"/>
      <c r="G10" s="75"/>
      <c r="H10" s="75"/>
      <c r="I10" s="75"/>
      <c r="J10" s="75"/>
      <c r="K10" s="75"/>
      <c r="L10" s="75"/>
    </row>
    <row r="11" spans="1:12" ht="15.6">
      <c r="A11" s="238"/>
      <c r="B11" s="239"/>
      <c r="C11" s="75" t="s">
        <v>263</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264</v>
      </c>
      <c r="C13" s="75" t="s">
        <v>555</v>
      </c>
      <c r="D13" s="238"/>
      <c r="E13" s="75"/>
      <c r="F13" s="75"/>
      <c r="G13" s="75"/>
      <c r="H13" s="75"/>
      <c r="I13" s="75"/>
      <c r="J13" s="75"/>
      <c r="K13" s="75"/>
      <c r="L13" s="75"/>
    </row>
    <row r="14" spans="1:12" ht="15.6">
      <c r="A14" s="238"/>
      <c r="B14" s="239"/>
      <c r="C14" s="75" t="s">
        <v>556</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581</v>
      </c>
      <c r="C16" s="75" t="s">
        <v>284</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265</v>
      </c>
      <c r="D18" s="239" t="s">
        <v>266</v>
      </c>
      <c r="E18" s="75" t="s">
        <v>285</v>
      </c>
      <c r="F18" s="75"/>
      <c r="G18" s="75"/>
      <c r="H18" s="75"/>
      <c r="I18" s="75"/>
      <c r="J18" s="75"/>
      <c r="K18" s="75"/>
      <c r="L18" s="75"/>
    </row>
    <row r="19" spans="1:12" ht="15.6">
      <c r="A19" s="238"/>
      <c r="B19" s="241"/>
      <c r="C19" s="238"/>
      <c r="D19" s="238"/>
      <c r="E19" s="75" t="s">
        <v>286</v>
      </c>
      <c r="F19" s="75"/>
      <c r="G19" s="75"/>
      <c r="H19" s="75"/>
      <c r="I19" s="75"/>
      <c r="J19" s="75"/>
      <c r="K19" s="75"/>
      <c r="L19" s="75"/>
    </row>
    <row r="20" spans="1:12" ht="15.6">
      <c r="A20" s="238"/>
      <c r="B20" s="241"/>
      <c r="C20" s="238"/>
      <c r="D20" s="238"/>
      <c r="E20" s="75" t="s">
        <v>267</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557</v>
      </c>
      <c r="D23" s="238"/>
      <c r="E23" s="238"/>
      <c r="F23" s="75"/>
      <c r="G23" s="75"/>
      <c r="H23" s="75"/>
      <c r="I23" s="75"/>
      <c r="J23" s="238"/>
      <c r="K23" s="238"/>
      <c r="L23" s="238"/>
    </row>
    <row r="24" spans="1:12" ht="16.8">
      <c r="A24" s="238"/>
      <c r="B24" s="245"/>
      <c r="C24" s="75" t="s">
        <v>288</v>
      </c>
      <c r="D24" s="238"/>
      <c r="E24" s="238"/>
      <c r="F24" s="75"/>
      <c r="G24" s="75"/>
      <c r="H24" s="238"/>
      <c r="I24" s="75"/>
      <c r="J24" s="238"/>
      <c r="K24" s="238"/>
      <c r="L24" s="238"/>
    </row>
    <row r="25" spans="1:12" ht="15.6">
      <c r="A25" s="238"/>
      <c r="B25" s="239"/>
      <c r="C25" s="75" t="s">
        <v>287</v>
      </c>
      <c r="D25" s="238"/>
      <c r="E25" s="238"/>
      <c r="F25" s="75"/>
      <c r="G25" s="75"/>
      <c r="H25" s="238"/>
      <c r="I25" s="238"/>
      <c r="J25" s="238"/>
      <c r="K25" s="238"/>
      <c r="L25" s="238"/>
    </row>
    <row r="26" spans="1:12" ht="15.6">
      <c r="A26" s="238"/>
      <c r="B26" s="239"/>
      <c r="C26" s="75" t="s">
        <v>760</v>
      </c>
      <c r="D26" s="238"/>
      <c r="E26" s="238"/>
      <c r="F26" s="75"/>
      <c r="G26" s="75"/>
      <c r="H26" s="238"/>
      <c r="I26" s="238"/>
      <c r="J26" s="238"/>
      <c r="K26" s="238"/>
      <c r="L26" s="238"/>
    </row>
    <row r="27" spans="1:12" ht="15.6">
      <c r="A27" s="238"/>
      <c r="B27" s="239"/>
      <c r="C27" s="75" t="s">
        <v>268</v>
      </c>
      <c r="D27" s="238"/>
      <c r="E27" s="238"/>
      <c r="F27" s="238"/>
      <c r="G27" s="238"/>
      <c r="H27" s="238"/>
      <c r="I27" s="238"/>
      <c r="J27" s="238"/>
      <c r="K27" s="238"/>
      <c r="L27" s="238"/>
    </row>
    <row r="28" spans="1:12" ht="15.6">
      <c r="A28" s="238"/>
      <c r="B28" s="239"/>
      <c r="C28" s="75" t="s">
        <v>761</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269</v>
      </c>
      <c r="B30" s="241"/>
      <c r="C30" s="75"/>
      <c r="D30" s="239"/>
      <c r="E30" s="75"/>
      <c r="F30" s="75"/>
      <c r="G30" s="75"/>
      <c r="H30" s="238"/>
      <c r="I30" s="239"/>
      <c r="J30" s="239"/>
      <c r="K30" s="238"/>
      <c r="L30" s="238"/>
    </row>
    <row r="31" spans="1:12" ht="30.6">
      <c r="A31" s="238"/>
      <c r="B31" s="241"/>
      <c r="C31" s="75"/>
      <c r="D31" s="239"/>
      <c r="E31" s="75"/>
      <c r="F31" s="75"/>
      <c r="G31" s="75"/>
      <c r="H31" s="238"/>
      <c r="I31" s="272" t="s">
        <v>291</v>
      </c>
      <c r="J31" s="272" t="s">
        <v>292</v>
      </c>
      <c r="K31" s="272" t="s">
        <v>290</v>
      </c>
      <c r="L31" s="238"/>
    </row>
    <row r="32" spans="1:12" ht="15.6">
      <c r="A32" s="241">
        <v>1</v>
      </c>
      <c r="B32" s="241" t="s">
        <v>35</v>
      </c>
      <c r="C32" s="75" t="s">
        <v>289</v>
      </c>
      <c r="D32" s="239"/>
      <c r="E32" s="75"/>
      <c r="F32" s="75"/>
      <c r="G32" s="75"/>
      <c r="H32" s="238"/>
      <c r="I32" s="248">
        <v>0</v>
      </c>
      <c r="J32" s="249"/>
      <c r="K32" s="75"/>
      <c r="L32" s="238"/>
    </row>
    <row r="33" spans="1:12" ht="15.6">
      <c r="A33" s="241">
        <f>+A32+1</f>
        <v>2</v>
      </c>
      <c r="B33" s="241" t="s">
        <v>36</v>
      </c>
      <c r="C33" s="75" t="s">
        <v>558</v>
      </c>
      <c r="D33" s="239"/>
      <c r="E33" s="75"/>
      <c r="F33" s="75"/>
      <c r="G33" s="75"/>
      <c r="H33" s="238"/>
      <c r="I33" s="250">
        <v>0</v>
      </c>
      <c r="J33" s="251"/>
      <c r="K33" s="75"/>
      <c r="L33" s="238"/>
    </row>
    <row r="34" spans="1:12" ht="15.6">
      <c r="A34" s="241">
        <f t="shared" ref="A34:A37" si="0">+A33+1</f>
        <v>3</v>
      </c>
      <c r="B34" s="241" t="s">
        <v>37</v>
      </c>
      <c r="C34" s="75" t="s">
        <v>272</v>
      </c>
      <c r="D34" s="239"/>
      <c r="E34" s="75"/>
      <c r="F34" s="75"/>
      <c r="G34" s="75"/>
      <c r="H34" s="238"/>
      <c r="I34" s="84">
        <f>I32-I33</f>
        <v>0</v>
      </c>
      <c r="J34" s="84">
        <f>+I34</f>
        <v>0</v>
      </c>
      <c r="K34" s="75"/>
      <c r="L34" s="238"/>
    </row>
    <row r="35" spans="1:12" ht="15.6">
      <c r="A35" s="241">
        <f t="shared" si="0"/>
        <v>4</v>
      </c>
      <c r="B35" s="241" t="s">
        <v>178</v>
      </c>
      <c r="C35" s="75" t="s">
        <v>273</v>
      </c>
      <c r="D35" s="239"/>
      <c r="E35" s="75"/>
      <c r="F35" s="75"/>
      <c r="G35" s="75"/>
      <c r="H35" s="238"/>
      <c r="I35" s="252">
        <f>(1+E70)^24</f>
        <v>1</v>
      </c>
      <c r="J35" s="252">
        <f>(1+F70)^24</f>
        <v>1</v>
      </c>
      <c r="K35" s="75"/>
      <c r="L35" s="238"/>
    </row>
    <row r="36" spans="1:12" ht="15.6">
      <c r="A36" s="241">
        <f t="shared" si="0"/>
        <v>5</v>
      </c>
      <c r="B36" s="241" t="s">
        <v>38</v>
      </c>
      <c r="C36" s="75" t="s">
        <v>274</v>
      </c>
      <c r="D36" s="239"/>
      <c r="E36" s="75"/>
      <c r="F36" s="75"/>
      <c r="G36" s="75"/>
      <c r="H36" s="238"/>
      <c r="I36" s="84">
        <f>+I34*I35</f>
        <v>0</v>
      </c>
      <c r="J36" s="84">
        <f>+J34*J35</f>
        <v>0</v>
      </c>
      <c r="K36" s="84">
        <f>+J36-I36</f>
        <v>0</v>
      </c>
      <c r="L36" s="238"/>
    </row>
    <row r="37" spans="1:12" ht="15.6">
      <c r="A37" s="241">
        <f t="shared" si="0"/>
        <v>6</v>
      </c>
      <c r="B37" s="241" t="s">
        <v>39</v>
      </c>
      <c r="C37" s="75" t="s">
        <v>749</v>
      </c>
      <c r="D37" s="239"/>
      <c r="E37" s="75"/>
      <c r="F37" s="75"/>
      <c r="G37" s="75"/>
      <c r="H37" s="238"/>
      <c r="I37" s="890">
        <f>+K36</f>
        <v>0</v>
      </c>
      <c r="J37" s="84"/>
      <c r="K37" s="84"/>
      <c r="L37" s="238"/>
    </row>
    <row r="38" spans="1:12" ht="15.6">
      <c r="A38" s="241"/>
      <c r="B38" s="241"/>
      <c r="C38" s="75"/>
      <c r="D38" s="239"/>
      <c r="E38" s="75"/>
      <c r="F38" s="75"/>
      <c r="G38" s="75"/>
      <c r="H38" s="75"/>
      <c r="I38" s="238"/>
      <c r="J38" s="75"/>
      <c r="K38" s="75"/>
      <c r="L38" s="238"/>
    </row>
    <row r="39" spans="1:12" ht="15.6">
      <c r="A39" s="241"/>
      <c r="B39" s="241"/>
      <c r="C39" s="75" t="s">
        <v>275</v>
      </c>
      <c r="D39" s="75"/>
      <c r="E39" s="75"/>
      <c r="F39" s="75"/>
      <c r="G39" s="75"/>
      <c r="H39" s="253"/>
      <c r="I39" s="238"/>
      <c r="J39" s="238"/>
      <c r="K39" s="238"/>
      <c r="L39" s="238"/>
    </row>
    <row r="40" spans="1:12" ht="15.6">
      <c r="A40" s="241"/>
      <c r="B40" s="241"/>
      <c r="C40" s="75" t="s">
        <v>276</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277</v>
      </c>
      <c r="C42" s="75"/>
      <c r="D42" s="75"/>
      <c r="E42" s="239" t="s">
        <v>270</v>
      </c>
      <c r="F42" s="239" t="s">
        <v>278</v>
      </c>
      <c r="G42" s="75"/>
      <c r="H42" s="257"/>
      <c r="I42" s="258"/>
      <c r="J42" s="258"/>
      <c r="K42" s="258"/>
      <c r="L42" s="238"/>
    </row>
    <row r="43" spans="1:12" ht="21">
      <c r="A43" s="241"/>
      <c r="B43" s="238"/>
      <c r="C43" s="239"/>
      <c r="D43" s="75"/>
      <c r="E43" s="239" t="s">
        <v>279</v>
      </c>
      <c r="F43" s="239" t="s">
        <v>279</v>
      </c>
      <c r="G43" s="238"/>
      <c r="H43" s="259"/>
      <c r="I43" s="257"/>
      <c r="J43" s="253"/>
      <c r="K43" s="260"/>
      <c r="L43" s="238"/>
    </row>
    <row r="44" spans="1:12" ht="16.8">
      <c r="A44" s="241"/>
      <c r="B44" s="261" t="s">
        <v>50</v>
      </c>
      <c r="C44" s="247" t="s">
        <v>201</v>
      </c>
      <c r="D44" s="75"/>
      <c r="E44" s="247" t="s">
        <v>271</v>
      </c>
      <c r="F44" s="247" t="s">
        <v>271</v>
      </c>
      <c r="G44" s="238"/>
      <c r="H44" s="262"/>
      <c r="I44" s="256"/>
      <c r="J44" s="263"/>
      <c r="K44" s="260"/>
      <c r="L44" s="238"/>
    </row>
    <row r="45" spans="1:12" ht="15.6">
      <c r="A45" s="241">
        <f>+A37+1</f>
        <v>7</v>
      </c>
      <c r="B45" s="74" t="s">
        <v>56</v>
      </c>
      <c r="C45" s="239" t="s">
        <v>280</v>
      </c>
      <c r="D45" s="75"/>
      <c r="E45" s="264">
        <v>0</v>
      </c>
      <c r="F45" s="264">
        <v>0</v>
      </c>
      <c r="G45" s="74"/>
      <c r="H45" s="265"/>
      <c r="I45" s="266"/>
      <c r="J45" s="267"/>
      <c r="K45" s="260"/>
      <c r="L45" s="238"/>
    </row>
    <row r="46" spans="1:12" ht="15.6">
      <c r="A46" s="241">
        <f>+A45+1</f>
        <v>8</v>
      </c>
      <c r="B46" s="74" t="s">
        <v>128</v>
      </c>
      <c r="C46" s="239" t="s">
        <v>280</v>
      </c>
      <c r="D46" s="75"/>
      <c r="E46" s="264">
        <v>0</v>
      </c>
      <c r="F46" s="264">
        <v>0</v>
      </c>
      <c r="G46" s="268"/>
      <c r="H46" s="239"/>
      <c r="I46" s="75"/>
      <c r="J46" s="265"/>
      <c r="K46" s="260"/>
      <c r="L46" s="238"/>
    </row>
    <row r="47" spans="1:12" ht="15.6">
      <c r="A47" s="241">
        <f t="shared" ref="A47:A68" si="1">+A46+1</f>
        <v>9</v>
      </c>
      <c r="B47" s="74" t="s">
        <v>58</v>
      </c>
      <c r="C47" s="239" t="s">
        <v>280</v>
      </c>
      <c r="D47" s="75"/>
      <c r="E47" s="264">
        <v>0</v>
      </c>
      <c r="F47" s="264">
        <v>0</v>
      </c>
      <c r="G47" s="75"/>
      <c r="H47" s="239"/>
      <c r="I47" s="75"/>
      <c r="J47" s="239"/>
      <c r="K47" s="260"/>
      <c r="L47" s="238"/>
    </row>
    <row r="48" spans="1:12" ht="15.6">
      <c r="A48" s="241">
        <f t="shared" si="1"/>
        <v>10</v>
      </c>
      <c r="B48" s="74" t="s">
        <v>59</v>
      </c>
      <c r="C48" s="239" t="s">
        <v>280</v>
      </c>
      <c r="D48" s="75"/>
      <c r="E48" s="264">
        <v>0</v>
      </c>
      <c r="F48" s="264">
        <v>0</v>
      </c>
      <c r="G48" s="75"/>
      <c r="H48" s="239"/>
      <c r="I48" s="75"/>
      <c r="J48" s="239"/>
      <c r="K48" s="260"/>
      <c r="L48" s="238"/>
    </row>
    <row r="49" spans="1:12" ht="15.6">
      <c r="A49" s="241">
        <f t="shared" si="1"/>
        <v>11</v>
      </c>
      <c r="B49" s="74" t="s">
        <v>60</v>
      </c>
      <c r="C49" s="239" t="s">
        <v>280</v>
      </c>
      <c r="D49" s="75"/>
      <c r="E49" s="264">
        <v>0</v>
      </c>
      <c r="F49" s="264">
        <v>0</v>
      </c>
      <c r="G49" s="75"/>
      <c r="H49" s="265"/>
      <c r="I49" s="75"/>
      <c r="J49" s="239"/>
      <c r="K49" s="260"/>
      <c r="L49" s="238"/>
    </row>
    <row r="50" spans="1:12" ht="15.6">
      <c r="A50" s="241">
        <f t="shared" si="1"/>
        <v>12</v>
      </c>
      <c r="B50" s="74" t="s">
        <v>129</v>
      </c>
      <c r="C50" s="239" t="s">
        <v>280</v>
      </c>
      <c r="D50" s="75"/>
      <c r="E50" s="264">
        <v>0</v>
      </c>
      <c r="F50" s="264">
        <v>0</v>
      </c>
      <c r="G50" s="75"/>
      <c r="H50" s="239"/>
      <c r="I50" s="75"/>
      <c r="J50" s="239"/>
      <c r="K50" s="260"/>
      <c r="L50" s="238"/>
    </row>
    <row r="51" spans="1:12" ht="15.6">
      <c r="A51" s="241">
        <f t="shared" si="1"/>
        <v>13</v>
      </c>
      <c r="B51" s="74" t="s">
        <v>125</v>
      </c>
      <c r="C51" s="239" t="s">
        <v>281</v>
      </c>
      <c r="D51" s="75"/>
      <c r="E51" s="264">
        <v>0</v>
      </c>
      <c r="F51" s="264">
        <v>0</v>
      </c>
      <c r="G51" s="75"/>
      <c r="H51" s="239"/>
      <c r="I51" s="75"/>
      <c r="J51" s="239"/>
      <c r="K51" s="260"/>
      <c r="L51" s="238"/>
    </row>
    <row r="52" spans="1:12" ht="15.6">
      <c r="A52" s="241">
        <f t="shared" si="1"/>
        <v>14</v>
      </c>
      <c r="B52" s="74" t="s">
        <v>52</v>
      </c>
      <c r="C52" s="239" t="s">
        <v>281</v>
      </c>
      <c r="D52" s="75"/>
      <c r="E52" s="264">
        <v>0</v>
      </c>
      <c r="F52" s="264">
        <v>0</v>
      </c>
      <c r="G52" s="75"/>
      <c r="H52" s="239"/>
      <c r="I52" s="75"/>
      <c r="J52" s="239"/>
      <c r="K52" s="260"/>
      <c r="L52" s="238"/>
    </row>
    <row r="53" spans="1:12" ht="15.6">
      <c r="A53" s="241">
        <f t="shared" si="1"/>
        <v>15</v>
      </c>
      <c r="B53" s="74" t="s">
        <v>126</v>
      </c>
      <c r="C53" s="239" t="s">
        <v>281</v>
      </c>
      <c r="D53" s="75"/>
      <c r="E53" s="264">
        <v>0</v>
      </c>
      <c r="F53" s="264">
        <v>0</v>
      </c>
      <c r="G53" s="75"/>
      <c r="H53" s="239"/>
      <c r="I53" s="75"/>
      <c r="J53" s="239"/>
      <c r="K53" s="260"/>
      <c r="L53" s="238"/>
    </row>
    <row r="54" spans="1:12" ht="15.6">
      <c r="A54" s="241">
        <f t="shared" si="1"/>
        <v>16</v>
      </c>
      <c r="B54" s="74" t="s">
        <v>54</v>
      </c>
      <c r="C54" s="239" t="s">
        <v>281</v>
      </c>
      <c r="D54" s="75"/>
      <c r="E54" s="264">
        <v>0</v>
      </c>
      <c r="F54" s="264">
        <v>0</v>
      </c>
      <c r="G54" s="75"/>
      <c r="H54" s="239"/>
      <c r="I54" s="75"/>
      <c r="J54" s="239"/>
      <c r="K54" s="260"/>
      <c r="L54" s="238"/>
    </row>
    <row r="55" spans="1:12" ht="15.6">
      <c r="A55" s="241">
        <f t="shared" si="1"/>
        <v>17</v>
      </c>
      <c r="B55" s="74" t="s">
        <v>51</v>
      </c>
      <c r="C55" s="239" t="s">
        <v>281</v>
      </c>
      <c r="D55" s="75"/>
      <c r="E55" s="264">
        <v>0</v>
      </c>
      <c r="F55" s="264">
        <v>0</v>
      </c>
      <c r="G55" s="75"/>
      <c r="H55" s="239"/>
      <c r="I55" s="75"/>
      <c r="J55" s="239"/>
      <c r="K55" s="260"/>
      <c r="L55" s="238"/>
    </row>
    <row r="56" spans="1:12" ht="15.6">
      <c r="A56" s="241">
        <f t="shared" si="1"/>
        <v>18</v>
      </c>
      <c r="B56" s="74" t="s">
        <v>55</v>
      </c>
      <c r="C56" s="239" t="s">
        <v>281</v>
      </c>
      <c r="D56" s="75"/>
      <c r="E56" s="264">
        <v>0</v>
      </c>
      <c r="F56" s="264">
        <v>0</v>
      </c>
      <c r="G56" s="75"/>
      <c r="H56" s="239"/>
      <c r="I56" s="75"/>
      <c r="J56" s="239"/>
      <c r="K56" s="260"/>
      <c r="L56" s="238"/>
    </row>
    <row r="57" spans="1:12" ht="15.6">
      <c r="A57" s="241">
        <f t="shared" si="1"/>
        <v>19</v>
      </c>
      <c r="B57" s="74" t="s">
        <v>56</v>
      </c>
      <c r="C57" s="239" t="s">
        <v>281</v>
      </c>
      <c r="D57" s="75"/>
      <c r="E57" s="264">
        <v>0</v>
      </c>
      <c r="F57" s="264">
        <v>0</v>
      </c>
      <c r="G57" s="75"/>
      <c r="H57" s="239"/>
      <c r="I57" s="75"/>
      <c r="J57" s="239"/>
      <c r="K57" s="260"/>
      <c r="L57" s="238"/>
    </row>
    <row r="58" spans="1:12" ht="15.6">
      <c r="A58" s="241">
        <f t="shared" si="1"/>
        <v>20</v>
      </c>
      <c r="B58" s="74" t="s">
        <v>128</v>
      </c>
      <c r="C58" s="239" t="s">
        <v>281</v>
      </c>
      <c r="D58" s="75"/>
      <c r="E58" s="264">
        <v>0</v>
      </c>
      <c r="F58" s="264">
        <v>0</v>
      </c>
      <c r="G58" s="75"/>
      <c r="H58" s="239"/>
      <c r="I58" s="75"/>
      <c r="J58" s="239"/>
      <c r="K58" s="260"/>
      <c r="L58" s="238"/>
    </row>
    <row r="59" spans="1:12" ht="15.6">
      <c r="A59" s="241">
        <f t="shared" si="1"/>
        <v>21</v>
      </c>
      <c r="B59" s="74" t="s">
        <v>58</v>
      </c>
      <c r="C59" s="239" t="s">
        <v>281</v>
      </c>
      <c r="D59" s="75"/>
      <c r="E59" s="264">
        <v>0</v>
      </c>
      <c r="F59" s="264">
        <v>0</v>
      </c>
      <c r="G59" s="75"/>
      <c r="H59" s="239"/>
      <c r="I59" s="75"/>
      <c r="J59" s="239"/>
      <c r="K59" s="260"/>
      <c r="L59" s="238"/>
    </row>
    <row r="60" spans="1:12" ht="15.6">
      <c r="A60" s="241">
        <f t="shared" si="1"/>
        <v>22</v>
      </c>
      <c r="B60" s="74" t="s">
        <v>59</v>
      </c>
      <c r="C60" s="239" t="s">
        <v>281</v>
      </c>
      <c r="D60" s="75"/>
      <c r="E60" s="264">
        <v>0</v>
      </c>
      <c r="F60" s="264">
        <v>0</v>
      </c>
      <c r="G60" s="75"/>
      <c r="H60" s="239"/>
      <c r="I60" s="75"/>
      <c r="J60" s="239"/>
      <c r="K60" s="260"/>
      <c r="L60" s="238"/>
    </row>
    <row r="61" spans="1:12" ht="15.6">
      <c r="A61" s="241">
        <f t="shared" si="1"/>
        <v>23</v>
      </c>
      <c r="B61" s="74" t="s">
        <v>60</v>
      </c>
      <c r="C61" s="239" t="s">
        <v>281</v>
      </c>
      <c r="D61" s="75"/>
      <c r="E61" s="264">
        <v>0</v>
      </c>
      <c r="F61" s="264">
        <v>0</v>
      </c>
      <c r="G61" s="75"/>
      <c r="H61" s="239"/>
      <c r="I61" s="75"/>
      <c r="J61" s="239"/>
      <c r="K61" s="260"/>
      <c r="L61" s="238"/>
    </row>
    <row r="62" spans="1:12" ht="15.6">
      <c r="A62" s="241">
        <f t="shared" si="1"/>
        <v>24</v>
      </c>
      <c r="B62" s="74" t="s">
        <v>129</v>
      </c>
      <c r="C62" s="239" t="s">
        <v>281</v>
      </c>
      <c r="D62" s="75"/>
      <c r="E62" s="264">
        <v>0</v>
      </c>
      <c r="F62" s="264">
        <v>0</v>
      </c>
      <c r="G62" s="75"/>
      <c r="H62" s="239"/>
      <c r="I62" s="75"/>
      <c r="J62" s="239"/>
      <c r="K62" s="260"/>
      <c r="L62" s="238"/>
    </row>
    <row r="63" spans="1:12" ht="15.6">
      <c r="A63" s="241">
        <f t="shared" si="1"/>
        <v>25</v>
      </c>
      <c r="B63" s="74" t="s">
        <v>125</v>
      </c>
      <c r="C63" s="239" t="s">
        <v>282</v>
      </c>
      <c r="D63" s="75"/>
      <c r="E63" s="264">
        <v>0</v>
      </c>
      <c r="F63" s="264">
        <v>0</v>
      </c>
      <c r="G63" s="75"/>
      <c r="H63" s="239"/>
      <c r="I63" s="75"/>
      <c r="J63" s="239"/>
      <c r="K63" s="260"/>
      <c r="L63" s="238"/>
    </row>
    <row r="64" spans="1:12" ht="15.6">
      <c r="A64" s="241">
        <f t="shared" si="1"/>
        <v>26</v>
      </c>
      <c r="B64" s="74" t="s">
        <v>52</v>
      </c>
      <c r="C64" s="239" t="s">
        <v>282</v>
      </c>
      <c r="D64" s="75"/>
      <c r="E64" s="264">
        <v>0</v>
      </c>
      <c r="F64" s="264">
        <v>0</v>
      </c>
      <c r="G64" s="75"/>
      <c r="H64" s="239"/>
      <c r="I64" s="75"/>
      <c r="J64" s="239"/>
      <c r="K64" s="238"/>
      <c r="L64" s="238"/>
    </row>
    <row r="65" spans="1:12" ht="15.6">
      <c r="A65" s="241">
        <f t="shared" si="1"/>
        <v>27</v>
      </c>
      <c r="B65" s="74" t="s">
        <v>126</v>
      </c>
      <c r="C65" s="239" t="s">
        <v>282</v>
      </c>
      <c r="D65" s="75"/>
      <c r="E65" s="264">
        <v>0</v>
      </c>
      <c r="F65" s="264">
        <v>0</v>
      </c>
      <c r="G65" s="75"/>
      <c r="H65" s="239"/>
      <c r="I65" s="75"/>
      <c r="J65" s="239"/>
      <c r="K65" s="238"/>
      <c r="L65" s="238"/>
    </row>
    <row r="66" spans="1:12" ht="15.6">
      <c r="A66" s="241">
        <f t="shared" si="1"/>
        <v>28</v>
      </c>
      <c r="B66" s="74" t="s">
        <v>54</v>
      </c>
      <c r="C66" s="239" t="s">
        <v>282</v>
      </c>
      <c r="D66" s="75"/>
      <c r="E66" s="264">
        <v>0</v>
      </c>
      <c r="F66" s="264">
        <v>0</v>
      </c>
      <c r="G66" s="75"/>
      <c r="H66" s="239"/>
      <c r="I66" s="75"/>
      <c r="J66" s="239"/>
      <c r="K66" s="238"/>
      <c r="L66" s="238"/>
    </row>
    <row r="67" spans="1:12" ht="15.6">
      <c r="A67" s="241">
        <f t="shared" si="1"/>
        <v>29</v>
      </c>
      <c r="B67" s="74" t="s">
        <v>51</v>
      </c>
      <c r="C67" s="239" t="s">
        <v>282</v>
      </c>
      <c r="D67" s="75"/>
      <c r="E67" s="264">
        <v>0</v>
      </c>
      <c r="F67" s="264">
        <v>0</v>
      </c>
      <c r="G67" s="75"/>
      <c r="H67" s="239"/>
      <c r="I67" s="75"/>
      <c r="J67" s="239"/>
      <c r="K67" s="238"/>
      <c r="L67" s="238"/>
    </row>
    <row r="68" spans="1:12" ht="15.6">
      <c r="A68" s="241">
        <f t="shared" si="1"/>
        <v>30</v>
      </c>
      <c r="B68" s="74" t="s">
        <v>55</v>
      </c>
      <c r="C68" s="239" t="s">
        <v>282</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77</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750</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4"/>
  <sheetViews>
    <sheetView topLeftCell="A23" zoomScaleNormal="100" workbookViewId="0">
      <selection activeCell="C36" sqref="C36"/>
    </sheetView>
  </sheetViews>
  <sheetFormatPr defaultRowHeight="14.4"/>
  <cols>
    <col min="1" max="1" width="40.33203125" customWidth="1"/>
    <col min="2" max="2" width="41.6640625" customWidth="1"/>
    <col min="3" max="3" width="17.33203125" customWidth="1"/>
    <col min="4" max="4" width="9" bestFit="1" customWidth="1"/>
    <col min="5" max="5" width="7.33203125" bestFit="1" customWidth="1"/>
    <col min="6" max="6" width="19.44140625" customWidth="1"/>
  </cols>
  <sheetData>
    <row r="1" spans="1:7" ht="17.399999999999999">
      <c r="A1" s="935" t="s">
        <v>64</v>
      </c>
      <c r="B1" s="935"/>
      <c r="C1" s="935"/>
      <c r="D1" s="274"/>
    </row>
    <row r="2" spans="1:7" ht="17.399999999999999">
      <c r="A2" s="935" t="s">
        <v>553</v>
      </c>
      <c r="B2" s="935"/>
      <c r="C2" s="935"/>
      <c r="D2" s="274"/>
    </row>
    <row r="3" spans="1:7" ht="17.399999999999999">
      <c r="A3" s="967" t="str">
        <f>+'Appendix A'!K3</f>
        <v>Actual or Projected for the 12 Months Ended December ….</v>
      </c>
      <c r="B3" s="967"/>
      <c r="C3" s="967"/>
      <c r="D3" s="274"/>
      <c r="F3" s="77"/>
    </row>
    <row r="4" spans="1:7">
      <c r="D4" s="274"/>
    </row>
    <row r="5" spans="1:7">
      <c r="A5" s="965"/>
      <c r="B5" s="965"/>
      <c r="C5" s="965"/>
      <c r="D5" s="965"/>
      <c r="E5" s="965"/>
      <c r="F5" s="965"/>
      <c r="G5" s="965"/>
    </row>
    <row r="6" spans="1:7">
      <c r="A6" s="966"/>
      <c r="B6" s="966"/>
      <c r="C6" s="966"/>
      <c r="D6" s="966"/>
      <c r="E6" s="966"/>
      <c r="F6" s="966"/>
      <c r="G6" s="966"/>
    </row>
    <row r="7" spans="1:7">
      <c r="A7" s="149"/>
      <c r="B7" s="149"/>
      <c r="C7" s="275"/>
      <c r="D7" s="276"/>
      <c r="E7" s="149"/>
      <c r="F7" s="149"/>
      <c r="G7" s="149"/>
    </row>
    <row r="8" spans="1:7" ht="15.6">
      <c r="A8" s="277" t="s">
        <v>293</v>
      </c>
      <c r="B8" s="278" t="s">
        <v>231</v>
      </c>
      <c r="C8" s="326" t="s">
        <v>562</v>
      </c>
      <c r="D8" s="279"/>
      <c r="E8" s="70"/>
      <c r="F8" s="149"/>
      <c r="G8" s="149"/>
    </row>
    <row r="9" spans="1:7" ht="15.6">
      <c r="A9" s="280"/>
      <c r="B9" s="280"/>
      <c r="C9" s="280"/>
      <c r="D9" s="279"/>
      <c r="E9" s="70"/>
      <c r="F9" s="149"/>
      <c r="G9" s="149"/>
    </row>
    <row r="10" spans="1:7" ht="15.6">
      <c r="A10" s="277" t="s">
        <v>15</v>
      </c>
      <c r="B10" s="281"/>
      <c r="C10" s="282"/>
      <c r="D10" s="279"/>
      <c r="E10" s="70"/>
      <c r="F10" s="149"/>
      <c r="G10" s="149"/>
    </row>
    <row r="11" spans="1:7" ht="15.6">
      <c r="A11" s="322">
        <v>350</v>
      </c>
      <c r="B11" s="281" t="s">
        <v>294</v>
      </c>
      <c r="C11" s="284" t="s">
        <v>18</v>
      </c>
      <c r="D11" s="279"/>
      <c r="E11" s="70"/>
      <c r="F11" s="149"/>
      <c r="G11" s="149"/>
    </row>
    <row r="12" spans="1:7" ht="15.6">
      <c r="A12" s="322">
        <v>351</v>
      </c>
      <c r="B12" s="281" t="s">
        <v>390</v>
      </c>
      <c r="C12" s="321">
        <v>6.6699999999999995E-2</v>
      </c>
      <c r="D12" s="279"/>
      <c r="E12" s="70"/>
      <c r="F12" s="149"/>
      <c r="G12" s="149"/>
    </row>
    <row r="13" spans="1:7" ht="15.6">
      <c r="A13" s="322">
        <v>352</v>
      </c>
      <c r="B13" s="281" t="s">
        <v>295</v>
      </c>
      <c r="C13" s="321">
        <v>0.02</v>
      </c>
      <c r="D13" s="274"/>
      <c r="E13" s="70"/>
      <c r="F13" s="149"/>
      <c r="G13" s="149"/>
    </row>
    <row r="14" spans="1:7" ht="15.6">
      <c r="A14" s="322">
        <v>353</v>
      </c>
      <c r="B14" s="281" t="s">
        <v>296</v>
      </c>
      <c r="C14" s="321">
        <v>2.8000000000000001E-2</v>
      </c>
      <c r="D14" s="274"/>
      <c r="E14" s="286"/>
      <c r="F14" s="149"/>
      <c r="G14" s="149"/>
    </row>
    <row r="15" spans="1:7" ht="15.6">
      <c r="A15" s="322">
        <v>354</v>
      </c>
      <c r="B15" s="281" t="s">
        <v>297</v>
      </c>
      <c r="C15" s="321">
        <v>0.02</v>
      </c>
      <c r="D15" s="274"/>
      <c r="E15" s="286"/>
      <c r="F15" s="149"/>
      <c r="G15" s="149"/>
    </row>
    <row r="16" spans="1:7" ht="15.6">
      <c r="A16" s="322">
        <v>355</v>
      </c>
      <c r="B16" s="281" t="s">
        <v>298</v>
      </c>
      <c r="C16" s="321" t="s">
        <v>18</v>
      </c>
      <c r="D16" s="274"/>
      <c r="E16" s="286"/>
      <c r="F16" s="149"/>
      <c r="G16" s="149"/>
    </row>
    <row r="17" spans="1:7" ht="15.6">
      <c r="A17" s="322">
        <v>356</v>
      </c>
      <c r="B17" s="281" t="s">
        <v>299</v>
      </c>
      <c r="C17" s="321">
        <v>2.4500000000000001E-2</v>
      </c>
      <c r="D17" s="274"/>
      <c r="E17" s="286"/>
      <c r="F17" s="149"/>
      <c r="G17" s="149"/>
    </row>
    <row r="18" spans="1:7" ht="15.6">
      <c r="A18" s="322">
        <v>357</v>
      </c>
      <c r="B18" s="281" t="s">
        <v>300</v>
      </c>
      <c r="C18" s="321">
        <v>1.6400000000000001E-2</v>
      </c>
      <c r="D18" s="274"/>
      <c r="E18" s="286"/>
      <c r="F18" s="149"/>
      <c r="G18" s="149"/>
    </row>
    <row r="19" spans="1:7" ht="15.6">
      <c r="A19" s="322">
        <v>358</v>
      </c>
      <c r="B19" s="281" t="s">
        <v>301</v>
      </c>
      <c r="C19" s="321">
        <v>2.0799999999999999E-2</v>
      </c>
      <c r="D19" s="274"/>
      <c r="E19" s="286"/>
      <c r="F19" s="149"/>
      <c r="G19" s="149"/>
    </row>
    <row r="20" spans="1:7" ht="15.6">
      <c r="A20" s="322">
        <v>359</v>
      </c>
      <c r="B20" s="281" t="s">
        <v>302</v>
      </c>
      <c r="C20" s="285" t="s">
        <v>18</v>
      </c>
      <c r="D20" s="274"/>
      <c r="E20" s="286"/>
      <c r="F20" s="149"/>
      <c r="G20" s="149"/>
    </row>
    <row r="21" spans="1:7" ht="15.6">
      <c r="A21" s="283"/>
      <c r="B21" s="281"/>
      <c r="C21" s="284"/>
      <c r="D21" s="138"/>
      <c r="E21" s="286"/>
      <c r="F21" s="149"/>
      <c r="G21" s="149"/>
    </row>
    <row r="22" spans="1:7" ht="15.6">
      <c r="A22" s="281"/>
      <c r="B22" s="281"/>
      <c r="C22" s="281"/>
      <c r="D22" s="138"/>
      <c r="E22" s="286"/>
      <c r="F22" s="149"/>
      <c r="G22" s="149"/>
    </row>
    <row r="23" spans="1:7" ht="15.6">
      <c r="A23" s="287" t="s">
        <v>392</v>
      </c>
      <c r="B23" s="281"/>
      <c r="C23" s="288"/>
      <c r="D23" s="138"/>
      <c r="E23" s="286"/>
      <c r="F23" s="149"/>
      <c r="G23" s="149"/>
    </row>
    <row r="24" spans="1:7" ht="15.6">
      <c r="A24" s="322">
        <v>303</v>
      </c>
      <c r="B24" s="281" t="s">
        <v>391</v>
      </c>
      <c r="C24" s="285">
        <v>0.2</v>
      </c>
      <c r="D24" s="138"/>
      <c r="E24" s="286"/>
      <c r="F24" s="149"/>
      <c r="G24" s="149"/>
    </row>
    <row r="25" spans="1:7" ht="15.6">
      <c r="A25" s="322">
        <v>392.1</v>
      </c>
      <c r="B25" s="289" t="s">
        <v>393</v>
      </c>
      <c r="C25" s="285">
        <v>0.1125</v>
      </c>
      <c r="D25" s="138"/>
      <c r="E25" s="286"/>
      <c r="F25" s="149"/>
      <c r="G25" s="149"/>
    </row>
    <row r="26" spans="1:7" ht="15.6">
      <c r="A26" s="322">
        <v>392.2</v>
      </c>
      <c r="B26" s="289" t="s">
        <v>394</v>
      </c>
      <c r="C26" s="285">
        <v>0.1125</v>
      </c>
      <c r="D26" s="138"/>
      <c r="E26" s="286"/>
      <c r="F26" s="149"/>
      <c r="G26" s="149"/>
    </row>
    <row r="27" spans="1:7" ht="15.6">
      <c r="A27" s="322">
        <v>397</v>
      </c>
      <c r="B27" s="281" t="s">
        <v>308</v>
      </c>
      <c r="C27" s="285">
        <v>6.6699999999999995E-2</v>
      </c>
      <c r="D27" s="279"/>
      <c r="E27" s="70"/>
      <c r="F27" s="149"/>
      <c r="G27" s="149"/>
    </row>
    <row r="28" spans="1:7" ht="15.6">
      <c r="A28" s="283"/>
      <c r="B28" s="289"/>
      <c r="C28" s="285"/>
      <c r="D28" s="290"/>
      <c r="E28" s="291"/>
      <c r="F28" s="149"/>
      <c r="G28" s="149"/>
    </row>
    <row r="29" spans="1:7" ht="15.6">
      <c r="A29" s="283"/>
      <c r="B29" s="289"/>
      <c r="C29" s="285"/>
      <c r="D29" s="290"/>
      <c r="E29" s="291"/>
      <c r="F29" s="149"/>
      <c r="G29" s="149"/>
    </row>
    <row r="30" spans="1:7" ht="15.6">
      <c r="A30" s="287" t="s">
        <v>79</v>
      </c>
      <c r="B30" s="281"/>
      <c r="C30" s="288"/>
      <c r="D30" s="290"/>
      <c r="E30" s="281"/>
      <c r="F30" s="70"/>
      <c r="G30" s="70"/>
    </row>
    <row r="31" spans="1:7" ht="15.6">
      <c r="A31" s="322">
        <v>302</v>
      </c>
      <c r="B31" s="281" t="s">
        <v>303</v>
      </c>
      <c r="C31" s="284" t="s">
        <v>18</v>
      </c>
      <c r="D31" s="290"/>
      <c r="E31" s="281"/>
      <c r="F31" s="70"/>
      <c r="G31" s="70"/>
    </row>
    <row r="32" spans="1:7" ht="15.6">
      <c r="A32" s="322">
        <v>303</v>
      </c>
      <c r="B32" s="281" t="s">
        <v>395</v>
      </c>
      <c r="C32" s="285">
        <v>0.2</v>
      </c>
      <c r="D32" s="292"/>
      <c r="E32" s="293"/>
      <c r="F32" s="149"/>
      <c r="G32" s="149"/>
    </row>
    <row r="33" spans="1:7" ht="15.6">
      <c r="A33" s="322">
        <v>303</v>
      </c>
      <c r="B33" s="281" t="s">
        <v>396</v>
      </c>
      <c r="C33" s="285">
        <v>0.1</v>
      </c>
      <c r="D33" s="292"/>
      <c r="E33" s="293"/>
      <c r="F33" s="149"/>
      <c r="G33" s="149"/>
    </row>
    <row r="34" spans="1:7" ht="15.6">
      <c r="A34" s="322">
        <v>303</v>
      </c>
      <c r="B34" s="281" t="s">
        <v>397</v>
      </c>
      <c r="C34" s="285">
        <v>7.0000000000000007E-2</v>
      </c>
      <c r="D34" s="292"/>
      <c r="E34" s="293"/>
      <c r="F34" s="149"/>
      <c r="G34" s="149"/>
    </row>
    <row r="35" spans="1:7" ht="15.6">
      <c r="A35" s="322">
        <v>303</v>
      </c>
      <c r="B35" s="281" t="s">
        <v>398</v>
      </c>
      <c r="C35" s="285">
        <v>0.05</v>
      </c>
      <c r="D35" s="292"/>
      <c r="E35" s="293"/>
      <c r="F35" s="149"/>
      <c r="G35" s="149"/>
    </row>
    <row r="36" spans="1:7" ht="15.6">
      <c r="A36" s="322" t="s">
        <v>771</v>
      </c>
      <c r="B36" s="281" t="s">
        <v>772</v>
      </c>
      <c r="C36" s="285">
        <v>6.6699999999999995E-2</v>
      </c>
      <c r="D36" s="292"/>
      <c r="E36" s="293"/>
      <c r="F36" s="149"/>
      <c r="G36" s="149"/>
    </row>
    <row r="37" spans="1:7" ht="15.6">
      <c r="A37" s="322">
        <v>390</v>
      </c>
      <c r="B37" s="289" t="s">
        <v>295</v>
      </c>
      <c r="C37" s="285">
        <v>2.5499999999999998E-2</v>
      </c>
    </row>
    <row r="38" spans="1:7" ht="30.6">
      <c r="A38" s="322">
        <v>391</v>
      </c>
      <c r="B38" s="323" t="s">
        <v>399</v>
      </c>
      <c r="C38" s="285">
        <v>0.12</v>
      </c>
    </row>
    <row r="39" spans="1:7" ht="30.6">
      <c r="A39" s="322" t="s">
        <v>400</v>
      </c>
      <c r="B39" s="323" t="s">
        <v>773</v>
      </c>
      <c r="C39" s="285">
        <v>0.1188</v>
      </c>
    </row>
    <row r="40" spans="1:7" ht="30.6">
      <c r="A40" s="322" t="s">
        <v>400</v>
      </c>
      <c r="B40" s="323" t="s">
        <v>401</v>
      </c>
      <c r="C40" s="285">
        <v>0.06</v>
      </c>
    </row>
    <row r="41" spans="1:7" ht="15.6">
      <c r="A41" s="322" t="s">
        <v>402</v>
      </c>
      <c r="B41" s="289" t="s">
        <v>403</v>
      </c>
      <c r="C41" s="285">
        <v>0.11</v>
      </c>
    </row>
    <row r="42" spans="1:7" ht="15.6">
      <c r="A42" s="322">
        <v>393</v>
      </c>
      <c r="B42" s="289" t="s">
        <v>304</v>
      </c>
      <c r="C42" s="285">
        <v>0.05</v>
      </c>
    </row>
    <row r="43" spans="1:7" ht="15.6">
      <c r="A43" s="322">
        <v>394</v>
      </c>
      <c r="B43" s="289" t="s">
        <v>305</v>
      </c>
      <c r="C43" s="285">
        <v>0.05</v>
      </c>
    </row>
    <row r="44" spans="1:7" ht="15.6">
      <c r="A44" s="322">
        <v>395</v>
      </c>
      <c r="B44" s="289" t="s">
        <v>306</v>
      </c>
      <c r="C44" s="285">
        <v>0.05</v>
      </c>
    </row>
    <row r="45" spans="1:7" ht="15.6">
      <c r="A45" s="322">
        <v>396</v>
      </c>
      <c r="B45" s="289" t="s">
        <v>307</v>
      </c>
      <c r="C45" s="285">
        <v>0.08</v>
      </c>
    </row>
    <row r="46" spans="1:7" ht="15.6">
      <c r="A46" s="322">
        <v>362.7</v>
      </c>
      <c r="B46" s="281" t="s">
        <v>308</v>
      </c>
      <c r="C46" s="285">
        <v>7.0000000000000007E-2</v>
      </c>
    </row>
    <row r="47" spans="1:7" ht="15.6">
      <c r="A47" s="322">
        <v>398</v>
      </c>
      <c r="B47" s="289" t="s">
        <v>309</v>
      </c>
      <c r="C47" s="285">
        <v>0.05</v>
      </c>
    </row>
    <row r="48" spans="1:7" ht="15.6">
      <c r="A48" s="322"/>
      <c r="B48" s="289"/>
      <c r="C48" s="285"/>
    </row>
    <row r="49" spans="1:5" ht="15.6">
      <c r="A49" s="324" t="s">
        <v>310</v>
      </c>
      <c r="B49" s="281"/>
      <c r="C49" s="281"/>
      <c r="D49" s="325"/>
      <c r="E49" s="325"/>
    </row>
    <row r="50" spans="1:5" ht="15.6">
      <c r="A50" s="607"/>
      <c r="B50" s="281"/>
      <c r="C50" s="281"/>
      <c r="D50" s="325"/>
      <c r="E50" s="325"/>
    </row>
    <row r="51" spans="1:5" ht="15.6">
      <c r="A51" s="324"/>
      <c r="B51" s="281"/>
      <c r="C51" s="289"/>
      <c r="D51" s="325"/>
      <c r="E51" s="325"/>
    </row>
    <row r="52" spans="1:5" ht="15.6">
      <c r="A52" s="324"/>
      <c r="B52" s="325"/>
      <c r="C52" s="325"/>
      <c r="D52" s="325"/>
      <c r="E52" s="325"/>
    </row>
    <row r="53" spans="1:5" ht="15.6">
      <c r="A53" s="324"/>
    </row>
    <row r="54" spans="1:5" ht="15.6">
      <c r="A54" s="324"/>
    </row>
  </sheetData>
  <mergeCells count="5">
    <mergeCell ref="A5:G5"/>
    <mergeCell ref="A6:G6"/>
    <mergeCell ref="A1:C1"/>
    <mergeCell ref="A2:C2"/>
    <mergeCell ref="A3:C3"/>
  </mergeCells>
  <pageMargins left="0.7" right="0.7" top="0.75" bottom="0.75" header="0.3" footer="0.3"/>
  <pageSetup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5"/>
  <sheetViews>
    <sheetView topLeftCell="A11" zoomScaleNormal="100" workbookViewId="0">
      <selection activeCell="B35" sqref="B35"/>
    </sheetView>
  </sheetViews>
  <sheetFormatPr defaultRowHeight="14.4"/>
  <cols>
    <col min="1" max="1" width="6.5546875" customWidth="1"/>
    <col min="2" max="2" width="63.33203125" customWidth="1"/>
    <col min="3" max="3" width="19.33203125" customWidth="1"/>
    <col min="4" max="4" width="18.33203125" bestFit="1" customWidth="1"/>
    <col min="5" max="5" width="2" customWidth="1"/>
    <col min="6" max="6" width="19.44140625" customWidth="1"/>
    <col min="7" max="7" width="1.6640625" customWidth="1"/>
    <col min="8" max="8" width="46.44140625" customWidth="1"/>
    <col min="9" max="9" width="19.44140625" customWidth="1"/>
    <col min="10" max="10" width="15.5546875" customWidth="1"/>
    <col min="12" max="12" width="19.33203125" customWidth="1"/>
  </cols>
  <sheetData>
    <row r="1" spans="1:12" ht="17.399999999999999">
      <c r="A1" s="968" t="s">
        <v>64</v>
      </c>
      <c r="B1" s="968"/>
      <c r="C1" s="968"/>
      <c r="D1" s="968"/>
      <c r="E1" s="968"/>
      <c r="F1" s="968"/>
      <c r="G1" s="968"/>
    </row>
    <row r="2" spans="1:12" ht="17.399999999999999">
      <c r="A2" s="969" t="s">
        <v>565</v>
      </c>
      <c r="B2" s="969"/>
      <c r="C2" s="969"/>
      <c r="D2" s="969"/>
      <c r="E2" s="969"/>
      <c r="F2" s="969"/>
      <c r="G2" s="969"/>
    </row>
    <row r="3" spans="1:12" ht="17.399999999999999">
      <c r="A3" s="938" t="str">
        <f>+'Appendix A'!K3</f>
        <v>Actual or Projected for the 12 Months Ended December ….</v>
      </c>
      <c r="B3" s="938"/>
      <c r="C3" s="938"/>
      <c r="D3" s="938"/>
      <c r="E3" s="938"/>
      <c r="F3" s="938"/>
      <c r="G3" s="938"/>
    </row>
    <row r="4" spans="1:12" ht="16.2" thickBot="1">
      <c r="A4" s="73"/>
      <c r="B4" s="70"/>
      <c r="C4" s="70"/>
      <c r="D4" s="70"/>
      <c r="E4" s="70"/>
      <c r="F4" s="70"/>
      <c r="G4" s="294"/>
    </row>
    <row r="5" spans="1:12" ht="15.6">
      <c r="A5" s="73"/>
      <c r="B5" s="663" t="s">
        <v>216</v>
      </c>
      <c r="C5" s="664"/>
      <c r="D5" s="664"/>
      <c r="E5" s="664"/>
      <c r="F5" s="665"/>
      <c r="G5" s="294"/>
      <c r="H5" s="663" t="s">
        <v>216</v>
      </c>
      <c r="I5" s="664"/>
      <c r="J5" s="664"/>
      <c r="K5" s="664"/>
      <c r="L5" s="665"/>
    </row>
    <row r="6" spans="1:12" ht="15.6">
      <c r="A6" s="295"/>
      <c r="B6" s="666"/>
      <c r="C6" s="295"/>
      <c r="D6" s="667" t="s">
        <v>69</v>
      </c>
      <c r="E6" s="295"/>
      <c r="F6" s="668" t="s">
        <v>70</v>
      </c>
      <c r="G6" s="296"/>
      <c r="H6" s="666"/>
      <c r="I6" s="295"/>
      <c r="J6" s="667" t="s">
        <v>71</v>
      </c>
      <c r="K6" s="295"/>
      <c r="L6" s="668" t="s">
        <v>72</v>
      </c>
    </row>
    <row r="7" spans="1:12" ht="15.6">
      <c r="A7" s="70"/>
      <c r="B7" s="669"/>
      <c r="C7" s="70"/>
      <c r="D7" s="70"/>
      <c r="E7" s="70"/>
      <c r="F7" s="670" t="s">
        <v>311</v>
      </c>
      <c r="G7" s="297"/>
      <c r="H7" s="669"/>
      <c r="I7" s="70"/>
      <c r="J7" s="70"/>
      <c r="K7" s="70"/>
      <c r="L7" s="670" t="s">
        <v>311</v>
      </c>
    </row>
    <row r="8" spans="1:12" ht="15.6">
      <c r="A8" s="70"/>
      <c r="B8" s="696" t="s">
        <v>499</v>
      </c>
      <c r="C8" s="70"/>
      <c r="D8" s="81" t="s">
        <v>312</v>
      </c>
      <c r="E8" s="70"/>
      <c r="F8" s="671"/>
      <c r="G8" s="294"/>
      <c r="H8" s="696" t="s">
        <v>585</v>
      </c>
      <c r="I8" s="70"/>
      <c r="J8" s="81" t="s">
        <v>312</v>
      </c>
      <c r="K8" s="70"/>
      <c r="L8" s="671"/>
    </row>
    <row r="9" spans="1:12" ht="15.6">
      <c r="A9" s="81" t="s">
        <v>6</v>
      </c>
      <c r="B9" s="669"/>
      <c r="C9" s="70"/>
      <c r="D9" s="81" t="s">
        <v>313</v>
      </c>
      <c r="E9" s="70"/>
      <c r="F9" s="670" t="s">
        <v>312</v>
      </c>
      <c r="G9" s="294"/>
      <c r="H9" s="669"/>
      <c r="I9" s="70"/>
      <c r="J9" s="81" t="s">
        <v>313</v>
      </c>
      <c r="K9" s="70"/>
      <c r="L9" s="670" t="s">
        <v>312</v>
      </c>
    </row>
    <row r="10" spans="1:12" ht="15.6">
      <c r="A10" s="177" t="s">
        <v>7</v>
      </c>
      <c r="B10" s="672" t="s">
        <v>231</v>
      </c>
      <c r="C10" s="177" t="s">
        <v>314</v>
      </c>
      <c r="D10" s="177" t="s">
        <v>315</v>
      </c>
      <c r="E10" s="70"/>
      <c r="F10" s="673" t="s">
        <v>316</v>
      </c>
      <c r="G10" s="294"/>
      <c r="H10" s="672" t="s">
        <v>231</v>
      </c>
      <c r="I10" s="177" t="s">
        <v>314</v>
      </c>
      <c r="J10" s="177" t="s">
        <v>315</v>
      </c>
      <c r="K10" s="70"/>
      <c r="L10" s="673" t="s">
        <v>316</v>
      </c>
    </row>
    <row r="11" spans="1:12" ht="15.6">
      <c r="A11" s="70"/>
      <c r="B11" s="669"/>
      <c r="C11" s="70"/>
      <c r="D11" s="70"/>
      <c r="E11" s="70"/>
      <c r="F11" s="673"/>
      <c r="G11" s="294"/>
      <c r="H11" s="669"/>
      <c r="I11" s="70"/>
      <c r="J11" s="70"/>
      <c r="K11" s="70"/>
      <c r="L11" s="673"/>
    </row>
    <row r="12" spans="1:12" ht="15.6">
      <c r="A12" s="298">
        <v>1</v>
      </c>
      <c r="B12" s="674" t="s">
        <v>317</v>
      </c>
      <c r="C12" s="236"/>
      <c r="D12" s="675"/>
      <c r="E12" s="675"/>
      <c r="F12" s="676"/>
      <c r="G12" s="294"/>
      <c r="H12" s="674" t="s">
        <v>317</v>
      </c>
      <c r="I12" s="236"/>
      <c r="J12" s="675"/>
      <c r="K12" s="675"/>
      <c r="L12" s="676"/>
    </row>
    <row r="13" spans="1:12" ht="15.6">
      <c r="A13" s="298">
        <f>+A12+1</f>
        <v>2</v>
      </c>
      <c r="B13" s="669" t="s">
        <v>318</v>
      </c>
      <c r="C13" s="236"/>
      <c r="D13" s="675"/>
      <c r="E13" s="675"/>
      <c r="F13" s="677">
        <v>0</v>
      </c>
      <c r="G13" s="294"/>
      <c r="H13" s="669" t="s">
        <v>318</v>
      </c>
      <c r="I13" s="236"/>
      <c r="J13" s="675"/>
      <c r="K13" s="675"/>
      <c r="L13" s="677">
        <v>0</v>
      </c>
    </row>
    <row r="14" spans="1:12" ht="15.6">
      <c r="A14" s="298"/>
      <c r="B14" s="669"/>
      <c r="C14" s="70"/>
      <c r="D14" s="675"/>
      <c r="E14" s="675"/>
      <c r="F14" s="678"/>
      <c r="G14" s="294"/>
      <c r="H14" s="669"/>
      <c r="I14" s="70"/>
      <c r="J14" s="675"/>
      <c r="K14" s="675"/>
      <c r="L14" s="678"/>
    </row>
    <row r="15" spans="1:12" ht="15.6">
      <c r="A15" s="298">
        <f>+A13+1</f>
        <v>3</v>
      </c>
      <c r="B15" s="679" t="s">
        <v>319</v>
      </c>
      <c r="C15" s="236"/>
      <c r="D15" s="680"/>
      <c r="E15" s="675"/>
      <c r="F15" s="681">
        <v>0</v>
      </c>
      <c r="G15" s="294"/>
      <c r="H15" s="679" t="s">
        <v>319</v>
      </c>
      <c r="I15" s="236"/>
      <c r="J15" s="680"/>
      <c r="K15" s="675"/>
      <c r="L15" s="681">
        <v>0</v>
      </c>
    </row>
    <row r="16" spans="1:12" ht="15.6">
      <c r="A16" s="298">
        <f t="shared" ref="A16:A27" si="0">+A15+1</f>
        <v>4</v>
      </c>
      <c r="B16" s="679" t="s">
        <v>320</v>
      </c>
      <c r="C16" s="236"/>
      <c r="D16" s="680"/>
      <c r="E16" s="675"/>
      <c r="F16" s="677">
        <v>0</v>
      </c>
      <c r="G16" s="294"/>
      <c r="H16" s="679" t="s">
        <v>320</v>
      </c>
      <c r="I16" s="236"/>
      <c r="J16" s="680"/>
      <c r="K16" s="675"/>
      <c r="L16" s="677">
        <v>0</v>
      </c>
    </row>
    <row r="17" spans="1:12" ht="15.6">
      <c r="A17" s="445"/>
      <c r="B17" s="679"/>
      <c r="C17" s="236"/>
      <c r="D17" s="680"/>
      <c r="E17" s="675"/>
      <c r="F17" s="677"/>
      <c r="G17" s="294"/>
      <c r="H17" s="679"/>
      <c r="I17" s="236"/>
      <c r="J17" s="680"/>
      <c r="K17" s="675"/>
      <c r="L17" s="677"/>
    </row>
    <row r="18" spans="1:12" ht="15.6">
      <c r="A18" s="298"/>
      <c r="B18" s="669"/>
      <c r="C18" s="70"/>
      <c r="D18" s="149"/>
      <c r="E18" s="675"/>
      <c r="F18" s="678"/>
      <c r="G18" s="294"/>
      <c r="H18" s="669"/>
      <c r="I18" s="70"/>
      <c r="J18" s="149"/>
      <c r="K18" s="675"/>
      <c r="L18" s="678"/>
    </row>
    <row r="19" spans="1:12" ht="15.6">
      <c r="A19" s="298">
        <f>+A16+1</f>
        <v>5</v>
      </c>
      <c r="B19" s="669" t="s">
        <v>321</v>
      </c>
      <c r="C19" s="236" t="str">
        <f>"(Line "&amp;A15&amp;" + Line "&amp;A16&amp;")"</f>
        <v>(Line 3 + Line 4)</v>
      </c>
      <c r="D19" s="149"/>
      <c r="E19" s="675"/>
      <c r="F19" s="682">
        <f>+F15+F16</f>
        <v>0</v>
      </c>
      <c r="G19" s="294"/>
      <c r="H19" s="669" t="s">
        <v>321</v>
      </c>
      <c r="I19" s="236" t="str">
        <f>"(Line "&amp;A15&amp;" + Line "&amp;A16&amp;")"</f>
        <v>(Line 3 + Line 4)</v>
      </c>
      <c r="J19" s="149"/>
      <c r="K19" s="675"/>
      <c r="L19" s="682">
        <f>+L15+L16</f>
        <v>0</v>
      </c>
    </row>
    <row r="20" spans="1:12" ht="15.6">
      <c r="A20" s="298"/>
      <c r="B20" s="669"/>
      <c r="C20" s="70"/>
      <c r="D20" s="675"/>
      <c r="E20" s="675"/>
      <c r="F20" s="678"/>
      <c r="G20" s="294"/>
      <c r="H20" s="669"/>
      <c r="I20" s="70"/>
      <c r="J20" s="675"/>
      <c r="K20" s="675"/>
      <c r="L20" s="678"/>
    </row>
    <row r="21" spans="1:12" ht="15.6">
      <c r="A21" s="298">
        <f>+A19+1</f>
        <v>6</v>
      </c>
      <c r="B21" s="669" t="s">
        <v>322</v>
      </c>
      <c r="C21" s="70" t="str">
        <f>"(Line "&amp;A13&amp;" + Line "&amp;A19&amp;")"</f>
        <v>(Line 2 + Line 5)</v>
      </c>
      <c r="D21" s="675"/>
      <c r="E21" s="675"/>
      <c r="F21" s="678">
        <f>+F13+F19</f>
        <v>0</v>
      </c>
      <c r="G21" s="294"/>
      <c r="H21" s="669" t="s">
        <v>322</v>
      </c>
      <c r="I21" s="70" t="str">
        <f>"(Line "&amp;A13&amp;" + Line "&amp;A19&amp;")"</f>
        <v>(Line 2 + Line 5)</v>
      </c>
      <c r="J21" s="675"/>
      <c r="K21" s="675"/>
      <c r="L21" s="678">
        <f>+L13+L19</f>
        <v>0</v>
      </c>
    </row>
    <row r="22" spans="1:12" ht="15.6">
      <c r="A22" s="298"/>
      <c r="B22" s="669"/>
      <c r="C22" s="70"/>
      <c r="D22" s="675"/>
      <c r="E22" s="675"/>
      <c r="F22" s="678"/>
      <c r="G22" s="294"/>
      <c r="H22" s="669"/>
      <c r="I22" s="70"/>
      <c r="J22" s="675"/>
      <c r="K22" s="675"/>
      <c r="L22" s="678"/>
    </row>
    <row r="23" spans="1:12" ht="15.6">
      <c r="A23" s="298">
        <f>+A21+1</f>
        <v>7</v>
      </c>
      <c r="B23" s="669" t="s">
        <v>321</v>
      </c>
      <c r="C23" s="70" t="str">
        <f>"(Line "&amp;A19&amp;")"</f>
        <v>(Line 5)</v>
      </c>
      <c r="D23" s="675"/>
      <c r="E23" s="675"/>
      <c r="F23" s="678">
        <f>+F19</f>
        <v>0</v>
      </c>
      <c r="G23" s="294"/>
      <c r="H23" s="669" t="s">
        <v>321</v>
      </c>
      <c r="I23" s="70" t="str">
        <f>"(Line "&amp;A19&amp;")"</f>
        <v>(Line 5)</v>
      </c>
      <c r="J23" s="675"/>
      <c r="K23" s="675"/>
      <c r="L23" s="678">
        <f>+L19</f>
        <v>0</v>
      </c>
    </row>
    <row r="24" spans="1:12" ht="15.6">
      <c r="A24" s="298"/>
      <c r="B24" s="669"/>
      <c r="C24" s="70"/>
      <c r="D24" s="70"/>
      <c r="E24" s="70"/>
      <c r="F24" s="683"/>
      <c r="G24" s="294"/>
      <c r="H24" s="669"/>
      <c r="I24" s="70"/>
      <c r="J24" s="70"/>
      <c r="K24" s="70"/>
      <c r="L24" s="683"/>
    </row>
    <row r="25" spans="1:12" ht="15.6">
      <c r="A25" s="298">
        <f>+A23+1</f>
        <v>8</v>
      </c>
      <c r="B25" s="669" t="s">
        <v>323</v>
      </c>
      <c r="C25" s="70" t="s">
        <v>324</v>
      </c>
      <c r="D25" s="70"/>
      <c r="E25" s="70"/>
      <c r="F25" s="684">
        <v>0</v>
      </c>
      <c r="G25" s="294"/>
      <c r="H25" s="669" t="s">
        <v>323</v>
      </c>
      <c r="I25" s="70" t="s">
        <v>324</v>
      </c>
      <c r="J25" s="70"/>
      <c r="K25" s="70"/>
      <c r="L25" s="684">
        <v>0</v>
      </c>
    </row>
    <row r="26" spans="1:12" ht="15.6">
      <c r="A26" s="298">
        <f t="shared" si="0"/>
        <v>9</v>
      </c>
      <c r="B26" s="669" t="s">
        <v>325</v>
      </c>
      <c r="C26" s="70" t="s">
        <v>326</v>
      </c>
      <c r="D26" s="70"/>
      <c r="E26" s="70"/>
      <c r="F26" s="681">
        <v>0</v>
      </c>
      <c r="G26" s="294"/>
      <c r="H26" s="669" t="s">
        <v>325</v>
      </c>
      <c r="I26" s="70" t="s">
        <v>326</v>
      </c>
      <c r="J26" s="70"/>
      <c r="K26" s="70"/>
      <c r="L26" s="681">
        <v>0</v>
      </c>
    </row>
    <row r="27" spans="1:12" ht="30.6">
      <c r="A27" s="298">
        <f t="shared" si="0"/>
        <v>10</v>
      </c>
      <c r="B27" s="669" t="s">
        <v>327</v>
      </c>
      <c r="C27" s="184" t="str">
        <f>"(Line "&amp;A23&amp;" * Line "&amp;A25&amp;" * Line "&amp;A26&amp;")"</f>
        <v>(Line 7 * Line 8 * Line 9)</v>
      </c>
      <c r="D27" s="70"/>
      <c r="E27" s="70"/>
      <c r="F27" s="682">
        <f>+F23*F25*F26</f>
        <v>0</v>
      </c>
      <c r="G27" s="294"/>
      <c r="H27" s="669" t="s">
        <v>327</v>
      </c>
      <c r="I27" s="184" t="str">
        <f>"(Line "&amp;A23&amp;" * Line "&amp;A25&amp;" * Line "&amp;A26&amp;")"</f>
        <v>(Line 7 * Line 8 * Line 9)</v>
      </c>
      <c r="J27" s="70"/>
      <c r="K27" s="70"/>
      <c r="L27" s="682">
        <f>+L23*L25*L26</f>
        <v>0</v>
      </c>
    </row>
    <row r="28" spans="1:12" ht="15.6">
      <c r="A28" s="298"/>
      <c r="B28" s="669"/>
      <c r="C28" s="70"/>
      <c r="D28" s="70"/>
      <c r="E28" s="70"/>
      <c r="F28" s="685"/>
      <c r="G28" s="294"/>
      <c r="H28" s="669"/>
      <c r="I28" s="70"/>
      <c r="J28" s="70"/>
      <c r="K28" s="70"/>
      <c r="L28" s="685"/>
    </row>
    <row r="29" spans="1:12" ht="16.2" thickBot="1">
      <c r="A29" s="298">
        <f>+A27+1</f>
        <v>11</v>
      </c>
      <c r="B29" s="686" t="s">
        <v>328</v>
      </c>
      <c r="C29" s="687" t="str">
        <f>"(Line "&amp;A23&amp;" + Line "&amp;A27&amp;")"</f>
        <v>(Line 7 + Line 10)</v>
      </c>
      <c r="D29" s="687"/>
      <c r="E29" s="687"/>
      <c r="F29" s="688">
        <f>+F23+F27</f>
        <v>0</v>
      </c>
      <c r="G29" s="294"/>
      <c r="H29" s="686" t="s">
        <v>328</v>
      </c>
      <c r="I29" s="687" t="str">
        <f>"(Line "&amp;A23&amp;" + Line "&amp;A27&amp;")"</f>
        <v>(Line 7 + Line 10)</v>
      </c>
      <c r="J29" s="687"/>
      <c r="K29" s="687"/>
      <c r="L29" s="688">
        <f>+L23+L27</f>
        <v>0</v>
      </c>
    </row>
    <row r="30" spans="1:12" ht="15.6">
      <c r="A30" s="298"/>
      <c r="B30" s="70"/>
      <c r="C30" s="70"/>
      <c r="D30" s="70"/>
      <c r="E30" s="70"/>
      <c r="F30" s="70"/>
      <c r="G30" s="294"/>
    </row>
    <row r="31" spans="1:12" ht="15.6">
      <c r="A31" s="70"/>
      <c r="B31" s="70"/>
      <c r="C31" s="70"/>
      <c r="D31" s="70"/>
      <c r="E31" s="70"/>
      <c r="F31" s="70"/>
      <c r="G31" s="294"/>
    </row>
    <row r="32" spans="1:12" ht="15.6">
      <c r="A32" s="299" t="s">
        <v>329</v>
      </c>
      <c r="B32" s="70"/>
      <c r="C32" s="70"/>
      <c r="D32" s="70"/>
      <c r="E32" s="70"/>
      <c r="F32" s="70"/>
      <c r="G32" s="294"/>
    </row>
    <row r="33" spans="1:7" ht="53.25" customHeight="1">
      <c r="A33" s="300" t="s">
        <v>35</v>
      </c>
      <c r="B33" s="970" t="s">
        <v>559</v>
      </c>
      <c r="C33" s="970"/>
      <c r="D33" s="970"/>
      <c r="E33" s="970"/>
      <c r="F33" s="970"/>
      <c r="G33" s="301"/>
    </row>
    <row r="34" spans="1:7" ht="46.5" customHeight="1">
      <c r="A34" s="300" t="s">
        <v>36</v>
      </c>
      <c r="B34" s="970" t="s">
        <v>560</v>
      </c>
      <c r="C34" s="970"/>
      <c r="D34" s="970"/>
      <c r="E34" s="970"/>
      <c r="F34" s="970"/>
      <c r="G34" s="301"/>
    </row>
    <row r="35" spans="1:7" ht="15.6">
      <c r="A35" s="81" t="s">
        <v>37</v>
      </c>
      <c r="B35" s="70" t="s">
        <v>774</v>
      </c>
    </row>
  </sheetData>
  <mergeCells count="5">
    <mergeCell ref="A1:G1"/>
    <mergeCell ref="A2:G2"/>
    <mergeCell ref="A3:G3"/>
    <mergeCell ref="B33:F33"/>
    <mergeCell ref="B34:F34"/>
  </mergeCells>
  <pageMargins left="0.7" right="0.7" top="0.75" bottom="0.75" header="0.3" footer="0.3"/>
  <pageSetup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4"/>
  <sheetViews>
    <sheetView topLeftCell="G1" zoomScaleNormal="100" workbookViewId="0">
      <selection activeCell="T49" sqref="T49"/>
    </sheetView>
  </sheetViews>
  <sheetFormatPr defaultRowHeight="14.4"/>
  <cols>
    <col min="1" max="1" width="7.6640625" style="792"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6640625" customWidth="1"/>
    <col min="18" max="18" width="15.44140625" customWidth="1"/>
    <col min="19" max="19" width="18.33203125" customWidth="1"/>
    <col min="20" max="20" width="15.44140625" customWidth="1"/>
    <col min="21" max="21" width="14.5546875" customWidth="1"/>
  </cols>
  <sheetData>
    <row r="1" spans="1:21" ht="17.399999999999999">
      <c r="A1" s="968" t="s">
        <v>64</v>
      </c>
      <c r="B1" s="968"/>
      <c r="C1" s="968"/>
      <c r="D1" s="968"/>
      <c r="E1" s="968"/>
      <c r="F1" s="968"/>
      <c r="G1" s="968"/>
      <c r="H1" s="968"/>
      <c r="I1" s="968"/>
      <c r="J1" s="968"/>
      <c r="K1" s="968"/>
      <c r="L1" s="968"/>
      <c r="M1" s="968"/>
      <c r="N1" s="968"/>
      <c r="O1" s="968"/>
      <c r="P1" s="968"/>
      <c r="Q1" s="968"/>
      <c r="R1" s="968"/>
    </row>
    <row r="2" spans="1:21" ht="17.399999999999999">
      <c r="A2" s="969" t="s">
        <v>738</v>
      </c>
      <c r="B2" s="969"/>
      <c r="C2" s="969"/>
      <c r="D2" s="969"/>
      <c r="E2" s="969"/>
      <c r="F2" s="969"/>
      <c r="G2" s="969"/>
      <c r="H2" s="969"/>
      <c r="I2" s="969"/>
      <c r="J2" s="969"/>
      <c r="K2" s="969"/>
      <c r="L2" s="969"/>
      <c r="M2" s="969"/>
      <c r="N2" s="969"/>
      <c r="O2" s="969"/>
      <c r="P2" s="969"/>
      <c r="Q2" s="969"/>
      <c r="R2" s="969"/>
    </row>
    <row r="3" spans="1:21" ht="17.399999999999999">
      <c r="A3" s="938" t="str">
        <f>+'Appendix A'!K3</f>
        <v>Actual or Projected for the 12 Months Ended December ….</v>
      </c>
      <c r="B3" s="938"/>
      <c r="C3" s="938"/>
      <c r="D3" s="938"/>
      <c r="E3" s="938"/>
      <c r="F3" s="938"/>
      <c r="G3" s="938"/>
      <c r="H3" s="938"/>
      <c r="I3" s="938"/>
      <c r="J3" s="938"/>
      <c r="K3" s="938"/>
      <c r="L3" s="938"/>
      <c r="M3" s="938"/>
      <c r="N3" s="938"/>
      <c r="O3" s="938"/>
      <c r="P3" s="938"/>
      <c r="Q3" s="938"/>
      <c r="R3" s="938"/>
    </row>
    <row r="7" spans="1:21" ht="15.6">
      <c r="A7" s="781" t="s">
        <v>6</v>
      </c>
      <c r="B7" s="698"/>
      <c r="C7" s="699"/>
      <c r="D7" s="699"/>
      <c r="E7" s="697"/>
      <c r="F7" s="698"/>
      <c r="G7" s="699"/>
      <c r="H7" s="697"/>
      <c r="I7" s="697"/>
      <c r="J7" s="697"/>
      <c r="K7" s="700"/>
      <c r="L7" s="700"/>
      <c r="M7" s="700"/>
      <c r="N7" s="698"/>
      <c r="O7" s="698"/>
      <c r="P7" s="700"/>
      <c r="Q7" s="701"/>
      <c r="R7" s="702"/>
      <c r="S7" s="703"/>
      <c r="T7" s="703"/>
      <c r="U7" s="704"/>
    </row>
    <row r="8" spans="1:21" ht="15.6">
      <c r="A8" s="782" t="s">
        <v>7</v>
      </c>
      <c r="B8" s="706"/>
      <c r="C8" s="705" t="s">
        <v>630</v>
      </c>
      <c r="D8" s="707"/>
      <c r="E8" s="705" t="s">
        <v>631</v>
      </c>
      <c r="F8" s="706"/>
      <c r="G8" s="707"/>
      <c r="H8" s="708" t="s">
        <v>632</v>
      </c>
      <c r="I8" s="705"/>
      <c r="J8" s="705"/>
      <c r="K8" s="701"/>
      <c r="N8" s="708"/>
      <c r="O8" s="708"/>
      <c r="P8" s="700"/>
      <c r="Q8" s="701"/>
      <c r="R8" s="704"/>
      <c r="S8" s="710"/>
      <c r="T8" s="703"/>
      <c r="U8" s="704"/>
    </row>
    <row r="9" spans="1:21" ht="15.6">
      <c r="A9" s="543"/>
      <c r="B9" s="698"/>
      <c r="C9" s="701"/>
      <c r="D9" s="711"/>
      <c r="E9" s="711" t="s">
        <v>10</v>
      </c>
      <c r="F9" s="698"/>
      <c r="G9" s="711"/>
      <c r="H9" s="712" t="s">
        <v>11</v>
      </c>
      <c r="I9" s="711"/>
      <c r="J9" s="711"/>
      <c r="K9" s="701"/>
      <c r="N9" s="711"/>
      <c r="O9" s="712"/>
      <c r="P9" s="700"/>
      <c r="Q9" s="713"/>
      <c r="R9" s="702"/>
      <c r="S9" s="713"/>
      <c r="T9" s="702"/>
      <c r="U9" s="704"/>
    </row>
    <row r="10" spans="1:21" ht="15.6">
      <c r="A10" s="783"/>
      <c r="B10" s="698"/>
      <c r="C10" s="714"/>
      <c r="D10" s="714"/>
      <c r="E10" s="700"/>
      <c r="F10" s="698"/>
      <c r="G10" s="714"/>
      <c r="H10" s="700"/>
      <c r="I10" s="700"/>
      <c r="J10" s="700"/>
      <c r="K10" s="701"/>
      <c r="N10" s="700"/>
      <c r="O10" s="700"/>
      <c r="P10" s="700"/>
      <c r="Q10" s="702"/>
      <c r="R10" s="704"/>
      <c r="S10" s="702"/>
      <c r="T10" s="702"/>
      <c r="U10" s="704"/>
    </row>
    <row r="11" spans="1:21" ht="15.6">
      <c r="A11" s="782"/>
      <c r="B11" s="698"/>
      <c r="C11" s="699"/>
      <c r="D11" s="699"/>
      <c r="E11" s="700"/>
      <c r="F11" s="698"/>
      <c r="G11" s="699"/>
      <c r="H11" s="700"/>
      <c r="I11" s="700"/>
      <c r="J11" s="700"/>
      <c r="K11" s="701"/>
      <c r="N11" s="700"/>
      <c r="O11" s="700"/>
      <c r="P11" s="700"/>
      <c r="Q11" s="702"/>
      <c r="R11" s="704"/>
      <c r="S11" s="702"/>
      <c r="T11" s="702"/>
      <c r="U11" s="704"/>
    </row>
    <row r="12" spans="1:21" ht="15.6">
      <c r="A12" s="543">
        <v>1</v>
      </c>
      <c r="B12" s="698"/>
      <c r="C12" s="699" t="s">
        <v>647</v>
      </c>
      <c r="D12" s="699"/>
      <c r="E12" s="466" t="str">
        <f>"Appendix A, Line "&amp;'Appendix A'!$A$15&amp;""</f>
        <v>Appendix A, Line 2</v>
      </c>
      <c r="F12" s="698"/>
      <c r="G12" s="699"/>
      <c r="H12" s="717">
        <f>+'Appendix A'!I15</f>
        <v>0</v>
      </c>
      <c r="I12" s="715"/>
      <c r="J12" s="715"/>
      <c r="K12" s="701"/>
      <c r="N12" s="698"/>
      <c r="O12" s="698"/>
      <c r="P12" s="700"/>
      <c r="Q12" s="702"/>
      <c r="R12" s="704"/>
      <c r="S12" s="702"/>
      <c r="T12" s="702"/>
      <c r="U12" s="704"/>
    </row>
    <row r="13" spans="1:21" ht="15.6">
      <c r="A13" s="543">
        <f>+A12+1</f>
        <v>2</v>
      </c>
      <c r="B13" s="698"/>
      <c r="C13" s="699" t="s">
        <v>648</v>
      </c>
      <c r="D13" s="699"/>
      <c r="E13" s="466" t="str">
        <f>"Appendix A, Line "&amp;'Appendix A'!$A$25&amp;""</f>
        <v>Appendix A, Line 10</v>
      </c>
      <c r="F13" s="698"/>
      <c r="G13" s="699"/>
      <c r="H13" s="875">
        <f>+'Appendix A'!I25</f>
        <v>0</v>
      </c>
      <c r="I13" s="715"/>
      <c r="J13" s="715"/>
      <c r="K13" s="701"/>
      <c r="N13" s="698"/>
      <c r="O13" s="698"/>
      <c r="P13" s="700"/>
      <c r="Q13" s="702"/>
      <c r="R13" s="704"/>
      <c r="S13" s="702"/>
      <c r="T13" s="702"/>
      <c r="U13" s="704"/>
    </row>
    <row r="14" spans="1:21" ht="15.6">
      <c r="A14" s="543">
        <f>+A13+1</f>
        <v>3</v>
      </c>
      <c r="B14" s="698"/>
      <c r="C14" s="699" t="s">
        <v>661</v>
      </c>
      <c r="D14" s="699"/>
      <c r="E14" s="477" t="str">
        <f>"(Sum of Lines "&amp;A12&amp;" + "&amp;A13&amp;")"</f>
        <v>(Sum of Lines 1 + 2)</v>
      </c>
      <c r="F14" s="698"/>
      <c r="G14" s="699"/>
      <c r="H14" s="719">
        <f>+H12+H13</f>
        <v>0</v>
      </c>
      <c r="I14" s="715"/>
      <c r="J14" s="880"/>
      <c r="K14" s="701"/>
      <c r="N14" s="698"/>
      <c r="O14" s="698"/>
      <c r="P14" s="700"/>
      <c r="Q14" s="702"/>
      <c r="R14" s="704"/>
      <c r="S14" s="702"/>
      <c r="T14" s="702"/>
      <c r="U14" s="704"/>
    </row>
    <row r="15" spans="1:21" ht="15.6">
      <c r="A15" s="543"/>
      <c r="B15" s="698"/>
      <c r="D15" s="699"/>
      <c r="E15" s="716"/>
      <c r="F15" s="698"/>
      <c r="G15" s="699"/>
      <c r="H15" s="700"/>
      <c r="I15" s="715"/>
      <c r="J15" s="715"/>
      <c r="K15" s="701"/>
      <c r="N15" s="700"/>
      <c r="O15" s="720"/>
      <c r="P15" s="700"/>
      <c r="Q15" s="702"/>
      <c r="R15" s="702"/>
      <c r="S15" s="702"/>
      <c r="T15" s="702"/>
      <c r="U15" s="704"/>
    </row>
    <row r="16" spans="1:21" ht="15.6">
      <c r="A16" s="543">
        <f>+A14+1</f>
        <v>4</v>
      </c>
      <c r="B16" s="698"/>
      <c r="C16" s="699" t="s">
        <v>633</v>
      </c>
      <c r="D16" s="699"/>
      <c r="E16" s="466" t="str">
        <f>"Appendix A, Line "&amp;'Appendix A'!$A$84&amp;""</f>
        <v>Appendix A, Line 47</v>
      </c>
      <c r="F16" s="698"/>
      <c r="G16" s="699"/>
      <c r="H16" s="718" t="e">
        <f>+'Appendix A'!I84</f>
        <v>#DIV/0!</v>
      </c>
      <c r="I16" s="715"/>
      <c r="J16" s="715"/>
      <c r="K16" s="701"/>
      <c r="N16" s="700"/>
      <c r="O16" s="720"/>
      <c r="P16" s="700"/>
      <c r="Q16" s="722"/>
      <c r="R16" s="723"/>
      <c r="S16" s="724"/>
      <c r="T16" s="702"/>
      <c r="U16" s="704"/>
    </row>
    <row r="17" spans="1:21" ht="15.6">
      <c r="A17" s="543"/>
      <c r="B17" s="698"/>
      <c r="C17" s="699"/>
      <c r="D17" s="699"/>
      <c r="E17" s="716"/>
      <c r="F17" s="698"/>
      <c r="G17" s="699"/>
      <c r="H17" s="725"/>
      <c r="I17" s="715"/>
      <c r="J17" s="715"/>
      <c r="K17" s="701"/>
      <c r="N17" s="725"/>
      <c r="O17" s="720"/>
      <c r="P17" s="700"/>
      <c r="Q17" s="710"/>
      <c r="R17" s="702"/>
      <c r="S17" s="726"/>
      <c r="T17" s="703"/>
      <c r="U17" s="704"/>
    </row>
    <row r="18" spans="1:21" ht="15.6">
      <c r="A18" s="543">
        <f>+A16+1</f>
        <v>5</v>
      </c>
      <c r="B18" s="698"/>
      <c r="C18" s="699" t="s">
        <v>642</v>
      </c>
      <c r="D18" s="699"/>
      <c r="E18" s="466" t="str">
        <f>"Appendix A, Line "&amp;'Appendix A'!$A$100&amp;""</f>
        <v>Appendix A, Line 58</v>
      </c>
      <c r="F18" s="698"/>
      <c r="G18" s="699"/>
      <c r="H18" s="718" t="e">
        <f>+'Appendix A'!I100</f>
        <v>#DIV/0!</v>
      </c>
      <c r="I18" s="715"/>
      <c r="J18" s="715"/>
      <c r="K18" s="701"/>
      <c r="N18" s="725"/>
      <c r="O18" s="720"/>
      <c r="P18" s="700"/>
      <c r="Q18" s="702"/>
      <c r="R18" s="702"/>
      <c r="S18" s="727"/>
      <c r="T18" s="702"/>
      <c r="U18" s="704"/>
    </row>
    <row r="19" spans="1:21" ht="15.6">
      <c r="A19" s="543"/>
      <c r="B19" s="698"/>
      <c r="C19" s="699"/>
      <c r="D19" s="699"/>
      <c r="E19" s="716"/>
      <c r="F19" s="698"/>
      <c r="G19" s="699"/>
      <c r="H19" s="718"/>
      <c r="I19" s="715"/>
      <c r="J19" s="715"/>
      <c r="K19" s="701"/>
      <c r="N19" s="725"/>
      <c r="O19" s="720"/>
      <c r="P19" s="700"/>
      <c r="Q19" s="702"/>
      <c r="R19" s="702"/>
      <c r="S19" s="727"/>
      <c r="T19" s="702"/>
      <c r="U19" s="704"/>
    </row>
    <row r="20" spans="1:21" ht="15.6">
      <c r="A20" s="543">
        <f>+A18+1</f>
        <v>6</v>
      </c>
      <c r="B20" s="698"/>
      <c r="C20" s="699" t="s">
        <v>669</v>
      </c>
      <c r="D20" s="699"/>
      <c r="E20" s="466" t="str">
        <f>"Appendix A, Line "&amp;'Appendix A'!A88&amp;" + Line "&amp;'Appendix A'!A89&amp;""</f>
        <v>Appendix A, Line 49 + Line 50</v>
      </c>
      <c r="F20" s="698"/>
      <c r="G20" s="699"/>
      <c r="H20" s="718" t="e">
        <f>+'Appendix A'!I88+'Appendix A'!I89</f>
        <v>#DIV/0!</v>
      </c>
      <c r="I20" s="715"/>
      <c r="J20" s="715"/>
      <c r="K20" s="701"/>
      <c r="N20" s="725"/>
      <c r="O20" s="720"/>
      <c r="P20" s="700"/>
      <c r="Q20" s="702"/>
      <c r="R20" s="702"/>
      <c r="S20" s="727"/>
      <c r="T20" s="702"/>
      <c r="U20" s="704"/>
    </row>
    <row r="21" spans="1:21" ht="15.6">
      <c r="A21" s="543"/>
      <c r="B21" s="698"/>
      <c r="C21" s="699"/>
      <c r="D21" s="699"/>
      <c r="E21" s="716"/>
      <c r="F21" s="698"/>
      <c r="G21" s="699"/>
      <c r="H21" s="718"/>
      <c r="I21" s="715"/>
      <c r="J21" s="715"/>
      <c r="K21" s="701"/>
      <c r="N21" s="725"/>
      <c r="O21" s="720"/>
      <c r="P21" s="700"/>
      <c r="Q21" s="702"/>
      <c r="R21" s="702"/>
      <c r="S21" s="727"/>
      <c r="T21" s="702"/>
      <c r="U21" s="704"/>
    </row>
    <row r="22" spans="1:21" ht="15.6">
      <c r="A22" s="543">
        <f>+A20+1</f>
        <v>7</v>
      </c>
      <c r="B22" s="698"/>
      <c r="C22" s="699" t="s">
        <v>33</v>
      </c>
      <c r="D22" s="699"/>
      <c r="E22" s="466" t="str">
        <f>"Appendix A 1, Line "&amp;'Appendix A'!$A$123&amp;""</f>
        <v>Appendix A 1, Line 74</v>
      </c>
      <c r="F22" s="698"/>
      <c r="G22" s="699"/>
      <c r="H22" s="719">
        <f>+'Appendix A'!I123</f>
        <v>0</v>
      </c>
      <c r="I22" s="715"/>
      <c r="J22" s="715"/>
      <c r="K22" s="701"/>
      <c r="N22" s="725"/>
      <c r="O22" s="720"/>
      <c r="P22" s="700"/>
      <c r="Q22" s="702"/>
      <c r="R22" s="702"/>
      <c r="S22" s="727"/>
      <c r="T22" s="702"/>
      <c r="U22" s="704"/>
    </row>
    <row r="23" spans="1:21" ht="15.6">
      <c r="A23" s="543"/>
      <c r="B23" s="698"/>
      <c r="C23" s="699"/>
      <c r="D23" s="699"/>
      <c r="E23" s="716"/>
      <c r="F23" s="698"/>
      <c r="G23" s="699"/>
      <c r="H23" s="718"/>
      <c r="I23" s="715"/>
      <c r="J23" s="715"/>
      <c r="K23" s="701"/>
      <c r="N23" s="725"/>
      <c r="O23" s="720"/>
      <c r="P23" s="700"/>
      <c r="Q23" s="702"/>
      <c r="R23" s="702"/>
      <c r="S23" s="727"/>
      <c r="T23" s="702"/>
      <c r="U23" s="704"/>
    </row>
    <row r="24" spans="1:21" ht="15.6">
      <c r="A24" s="543">
        <f>+A22+1</f>
        <v>8</v>
      </c>
      <c r="B24" s="698"/>
      <c r="C24" s="699" t="s">
        <v>644</v>
      </c>
      <c r="D24" s="699"/>
      <c r="E24" s="477" t="str">
        <f>"(Sum of Lines "&amp;A16&amp;" through "&amp;A22&amp;")"</f>
        <v>(Sum of Lines 4 through 7)</v>
      </c>
      <c r="F24" s="698"/>
      <c r="G24" s="699"/>
      <c r="H24" s="718" t="e">
        <f>+SUM(H16:H22)</f>
        <v>#DIV/0!</v>
      </c>
      <c r="I24" s="715"/>
      <c r="J24" s="715"/>
      <c r="K24" s="701"/>
      <c r="N24" s="725"/>
      <c r="O24" s="720"/>
      <c r="P24" s="700"/>
      <c r="Q24" s="702"/>
      <c r="R24" s="702"/>
      <c r="S24" s="727"/>
      <c r="T24" s="702"/>
      <c r="U24" s="704"/>
    </row>
    <row r="25" spans="1:21" ht="15.6">
      <c r="A25" s="543"/>
      <c r="B25" s="698"/>
      <c r="C25" s="699"/>
      <c r="D25" s="699"/>
      <c r="E25" s="716"/>
      <c r="F25" s="698"/>
      <c r="G25" s="699"/>
      <c r="H25" s="718"/>
      <c r="I25" s="715"/>
      <c r="J25" s="715"/>
      <c r="K25" s="701"/>
      <c r="N25" s="725"/>
      <c r="O25" s="720"/>
      <c r="P25" s="700"/>
      <c r="Q25" s="702"/>
      <c r="R25" s="702"/>
      <c r="S25" s="727"/>
      <c r="T25" s="702"/>
      <c r="U25" s="704"/>
    </row>
    <row r="26" spans="1:21" ht="15.6">
      <c r="A26" s="543">
        <f>+A24+1</f>
        <v>9</v>
      </c>
      <c r="B26" s="698"/>
      <c r="C26" s="714" t="s">
        <v>645</v>
      </c>
      <c r="D26" s="699"/>
      <c r="E26" s="477" t="str">
        <f>"Line "&amp;A24&amp;" / Line "&amp;A12&amp;""</f>
        <v>Line 8 / Line 1</v>
      </c>
      <c r="F26" s="698"/>
      <c r="G26" s="699"/>
      <c r="H26" s="796" t="e">
        <f>+H24/H12</f>
        <v>#DIV/0!</v>
      </c>
      <c r="I26" s="715"/>
      <c r="J26" s="715"/>
      <c r="K26" s="701"/>
      <c r="N26" s="728"/>
      <c r="O26" s="729"/>
      <c r="P26" s="730"/>
      <c r="Q26" s="731"/>
      <c r="R26" s="701"/>
      <c r="S26" s="701"/>
      <c r="T26" s="703"/>
      <c r="U26" s="702" t="s">
        <v>2</v>
      </c>
    </row>
    <row r="27" spans="1:21" ht="15.6">
      <c r="A27" s="543"/>
      <c r="B27" s="698"/>
      <c r="C27" s="699"/>
      <c r="D27" s="699"/>
      <c r="E27" s="716"/>
      <c r="F27" s="698"/>
      <c r="G27" s="699"/>
      <c r="H27" s="725"/>
      <c r="I27" s="715"/>
      <c r="J27" s="715"/>
      <c r="K27" s="701"/>
      <c r="N27" s="725"/>
      <c r="O27" s="720"/>
      <c r="P27" s="700"/>
      <c r="Q27" s="732"/>
      <c r="R27" s="702"/>
      <c r="S27" s="702"/>
      <c r="T27" s="702"/>
      <c r="U27" s="704"/>
    </row>
    <row r="28" spans="1:21" ht="15.6">
      <c r="A28" s="543">
        <f>+A26+1</f>
        <v>10</v>
      </c>
      <c r="B28" s="698"/>
      <c r="C28" s="699" t="s">
        <v>689</v>
      </c>
      <c r="D28" s="699"/>
      <c r="E28" s="466" t="str">
        <f>"Appendix A 1, Line "&amp;'Appendix A'!A113&amp;""</f>
        <v>Appendix A 1, Line 69</v>
      </c>
      <c r="F28" s="698"/>
      <c r="G28" s="699"/>
      <c r="H28" s="718" t="e">
        <f>+'Appendix A'!I113</f>
        <v>#DIV/0!</v>
      </c>
      <c r="I28" s="715"/>
      <c r="J28" s="715"/>
      <c r="K28" s="701"/>
      <c r="N28" s="725"/>
      <c r="O28" s="720"/>
      <c r="P28" s="733"/>
      <c r="Q28" s="734"/>
      <c r="R28" s="702"/>
      <c r="S28" s="702"/>
      <c r="T28" s="702"/>
      <c r="U28" s="704"/>
    </row>
    <row r="29" spans="1:21" ht="15.6">
      <c r="A29" s="543"/>
      <c r="B29" s="698"/>
      <c r="C29" s="699"/>
      <c r="D29" s="699"/>
      <c r="E29" s="716"/>
      <c r="F29" s="698"/>
      <c r="G29" s="699"/>
      <c r="H29" s="725"/>
      <c r="I29" s="715"/>
      <c r="J29" s="715"/>
      <c r="K29" s="701"/>
      <c r="N29" s="725"/>
      <c r="O29" s="720"/>
      <c r="P29" s="733"/>
      <c r="Q29" s="734"/>
      <c r="R29" s="702"/>
      <c r="S29" s="702"/>
      <c r="T29" s="702"/>
      <c r="U29" s="704"/>
    </row>
    <row r="30" spans="1:21" ht="15.6">
      <c r="A30" s="543">
        <f>+A28+1</f>
        <v>11</v>
      </c>
      <c r="B30" s="735"/>
      <c r="C30" s="736" t="s">
        <v>688</v>
      </c>
      <c r="D30" s="700"/>
      <c r="E30" s="477" t="str">
        <f>"Line "&amp;A28&amp;" / Line "&amp;A14&amp;""</f>
        <v>Line 10 / Line 3</v>
      </c>
      <c r="F30" s="698"/>
      <c r="G30" s="700"/>
      <c r="H30" s="796" t="e">
        <f>+H28/H14</f>
        <v>#DIV/0!</v>
      </c>
      <c r="I30" s="715"/>
      <c r="J30" s="715"/>
      <c r="K30" s="701"/>
      <c r="N30" s="728"/>
      <c r="O30" s="729"/>
      <c r="P30" s="733"/>
      <c r="Q30" s="734"/>
      <c r="R30" s="702"/>
      <c r="S30" s="702"/>
      <c r="T30" s="702"/>
      <c r="U30" s="704"/>
    </row>
    <row r="31" spans="1:21" ht="15.6">
      <c r="A31" s="543"/>
      <c r="B31" s="698"/>
      <c r="C31" s="699"/>
      <c r="D31" s="699"/>
      <c r="E31" s="716"/>
      <c r="F31" s="698"/>
      <c r="G31" s="699"/>
      <c r="H31" s="725"/>
      <c r="I31" s="715"/>
      <c r="J31" s="715"/>
      <c r="K31" s="701"/>
      <c r="N31" s="725"/>
      <c r="O31" s="720"/>
      <c r="P31" s="733"/>
      <c r="Q31" s="734"/>
      <c r="R31" s="702"/>
      <c r="S31" s="702"/>
      <c r="T31" s="702"/>
      <c r="U31" s="704"/>
    </row>
    <row r="32" spans="1:21" ht="15.6">
      <c r="A32" s="543"/>
      <c r="B32" s="698"/>
      <c r="C32" s="699"/>
      <c r="D32" s="698"/>
      <c r="E32" s="698"/>
      <c r="F32" s="698"/>
      <c r="G32" s="698"/>
      <c r="H32" s="698"/>
      <c r="I32" s="698"/>
      <c r="J32" s="698"/>
      <c r="K32" s="698"/>
      <c r="L32" s="698"/>
      <c r="M32" s="698"/>
      <c r="N32" s="698"/>
      <c r="O32" s="700"/>
      <c r="P32" s="700"/>
      <c r="Q32" s="698"/>
      <c r="R32" s="700"/>
      <c r="S32" s="699"/>
      <c r="T32" s="700"/>
      <c r="U32" s="704"/>
    </row>
    <row r="33" spans="1:21" ht="15.6">
      <c r="A33" s="543"/>
      <c r="B33" s="698"/>
      <c r="C33" s="698"/>
      <c r="D33" s="714"/>
      <c r="E33" s="698"/>
      <c r="F33" s="699"/>
      <c r="G33" s="714"/>
      <c r="H33" s="699"/>
      <c r="I33" s="699"/>
      <c r="J33" s="704"/>
      <c r="K33" s="704"/>
      <c r="L33" s="704"/>
      <c r="M33" s="704"/>
      <c r="N33" s="704"/>
      <c r="O33" s="704"/>
      <c r="P33" s="702"/>
      <c r="Q33" s="702"/>
      <c r="R33" s="702"/>
      <c r="S33" s="704"/>
      <c r="T33" s="702"/>
      <c r="U33" s="704"/>
    </row>
    <row r="34" spans="1:21">
      <c r="A34" s="783"/>
      <c r="B34" s="701"/>
      <c r="C34" s="738">
        <v>1</v>
      </c>
      <c r="D34" s="738">
        <f>+C34+1</f>
        <v>2</v>
      </c>
      <c r="E34" s="738">
        <f t="shared" ref="E34:G34" si="0">+D34+1</f>
        <v>3</v>
      </c>
      <c r="F34" s="738">
        <f t="shared" si="0"/>
        <v>4</v>
      </c>
      <c r="G34" s="738">
        <f t="shared" si="0"/>
        <v>5</v>
      </c>
      <c r="H34" s="738">
        <f t="shared" ref="H34:P34" si="1">+G34+1</f>
        <v>6</v>
      </c>
      <c r="I34" s="738">
        <f t="shared" si="1"/>
        <v>7</v>
      </c>
      <c r="J34" s="738">
        <f t="shared" si="1"/>
        <v>8</v>
      </c>
      <c r="K34" s="738">
        <f t="shared" si="1"/>
        <v>9</v>
      </c>
      <c r="L34" s="738">
        <f t="shared" si="1"/>
        <v>10</v>
      </c>
      <c r="M34" s="738">
        <f t="shared" si="1"/>
        <v>11</v>
      </c>
      <c r="N34" s="738">
        <f t="shared" si="1"/>
        <v>12</v>
      </c>
      <c r="O34" s="738">
        <f t="shared" si="1"/>
        <v>13</v>
      </c>
      <c r="P34" s="738">
        <f t="shared" si="1"/>
        <v>14</v>
      </c>
      <c r="T34" s="739"/>
      <c r="U34" s="739"/>
    </row>
    <row r="35" spans="1:21" ht="40.200000000000003">
      <c r="A35" s="784" t="s">
        <v>634</v>
      </c>
      <c r="B35" s="740"/>
      <c r="C35" s="740" t="s">
        <v>635</v>
      </c>
      <c r="D35" s="742" t="s">
        <v>650</v>
      </c>
      <c r="E35" s="806" t="str">
        <f>+C26</f>
        <v>Annual Factor for Expenses</v>
      </c>
      <c r="F35" s="741" t="s">
        <v>649</v>
      </c>
      <c r="G35" s="806" t="s">
        <v>651</v>
      </c>
      <c r="H35" s="742" t="s">
        <v>661</v>
      </c>
      <c r="I35" s="742" t="s">
        <v>690</v>
      </c>
      <c r="J35" s="743" t="s">
        <v>691</v>
      </c>
      <c r="K35" s="806" t="s">
        <v>383</v>
      </c>
      <c r="L35" s="742" t="s">
        <v>768</v>
      </c>
      <c r="M35" s="744" t="s">
        <v>637</v>
      </c>
      <c r="N35" s="744" t="s">
        <v>640</v>
      </c>
      <c r="O35" s="744" t="s">
        <v>341</v>
      </c>
      <c r="P35" s="744" t="s">
        <v>641</v>
      </c>
      <c r="T35" s="701"/>
      <c r="U35" s="701"/>
    </row>
    <row r="36" spans="1:21" ht="55.8">
      <c r="A36" s="785"/>
      <c r="B36" s="745"/>
      <c r="C36" s="871" t="s">
        <v>461</v>
      </c>
      <c r="D36" s="872" t="str">
        <f>"Workpaper 1-RB Items, Line "&amp;'1-RB Items'!A25&amp;""</f>
        <v>Workpaper 1-RB Items, Line 14</v>
      </c>
      <c r="E36" s="873" t="str">
        <f>"Line "&amp;A26&amp;""</f>
        <v>Line 9</v>
      </c>
      <c r="F36" s="868" t="str">
        <f>"Col."&amp;D34&amp;" * Col. "&amp;E34&amp;""</f>
        <v>Col.2 * Col. 3</v>
      </c>
      <c r="G36" s="872" t="str">
        <f>"Workpaper 1-RB Items, Line "&amp;'1-RB Items'!A46&amp;""</f>
        <v>Workpaper 1-RB Items, Line 28</v>
      </c>
      <c r="H36" s="868" t="str">
        <f>"Col."&amp;D34&amp;" + Col. "&amp;G34&amp;""</f>
        <v>Col.2 + Col. 5</v>
      </c>
      <c r="I36" s="873" t="str">
        <f>"Line "&amp;A30&amp;""</f>
        <v>Line 11</v>
      </c>
      <c r="J36" s="868" t="str">
        <f>"Col."&amp;H34&amp;" + Col. "&amp;I34&amp;""</f>
        <v>Col.6 + Col. 7</v>
      </c>
      <c r="K36" s="874" t="str">
        <f>"Workpaper 5-Project Return, Line "&amp;'5-Project Return'!A25&amp;" through "&amp;'5-Project Return'!A33&amp;" "</f>
        <v xml:space="preserve">Workpaper 5-Project Return, Line 7 through 11 </v>
      </c>
      <c r="L36" s="872" t="str">
        <f>"Workpaper 1-RB Items, Line "&amp;'1-RB Items'!A104&amp;""</f>
        <v>Workpaper 1-RB Items, Line 58</v>
      </c>
      <c r="M36" s="891" t="str">
        <f>"Col."&amp;F34&amp;" + Col. "&amp;J34&amp;" + Col. "&amp;K34&amp;" + "&amp;L34&amp;""</f>
        <v>Col.4 + Col. 8 + Col. 9 + 10</v>
      </c>
      <c r="N36" s="807" t="s">
        <v>324</v>
      </c>
      <c r="O36" s="892" t="s">
        <v>326</v>
      </c>
      <c r="P36" s="891" t="str">
        <f>"Col."&amp;M34&amp;" + Col. "&amp;N34&amp;" + Col. "&amp;O34&amp;""</f>
        <v>Col.11 + Col. 12 + Col. 13</v>
      </c>
      <c r="T36" s="701"/>
      <c r="U36" s="701"/>
    </row>
    <row r="37" spans="1:21">
      <c r="A37" s="786"/>
      <c r="B37" s="746"/>
      <c r="C37" s="746"/>
      <c r="D37" s="746"/>
      <c r="E37" s="746"/>
      <c r="F37" s="747"/>
      <c r="G37" s="747"/>
      <c r="H37" s="746"/>
      <c r="I37" s="746"/>
      <c r="J37" s="748"/>
      <c r="K37" s="746"/>
      <c r="L37" s="746"/>
      <c r="M37" s="748"/>
      <c r="N37" s="749"/>
      <c r="O37" s="799"/>
      <c r="P37" s="749"/>
      <c r="T37" s="701"/>
      <c r="U37" s="701"/>
    </row>
    <row r="38" spans="1:21">
      <c r="A38" s="787">
        <f>+A30+1</f>
        <v>12</v>
      </c>
      <c r="B38" s="750"/>
      <c r="C38" s="751" t="s">
        <v>499</v>
      </c>
      <c r="D38" s="779"/>
      <c r="E38" s="754"/>
      <c r="F38" s="755"/>
      <c r="G38" s="780"/>
      <c r="H38" s="780"/>
      <c r="I38" s="754"/>
      <c r="J38" s="756"/>
      <c r="K38" s="755"/>
      <c r="L38" s="780"/>
      <c r="M38" s="756"/>
      <c r="N38" s="798"/>
      <c r="O38" s="339"/>
      <c r="P38" s="756"/>
      <c r="T38" s="701"/>
      <c r="U38" s="701"/>
    </row>
    <row r="39" spans="1:21">
      <c r="A39" s="787">
        <f>+A38+1</f>
        <v>13</v>
      </c>
      <c r="B39" s="750"/>
      <c r="C39" s="752" t="s">
        <v>365</v>
      </c>
      <c r="D39" s="757">
        <f>+'1-RB Items'!I25</f>
        <v>0</v>
      </c>
      <c r="E39" s="797" t="e">
        <f>+H26</f>
        <v>#DIV/0!</v>
      </c>
      <c r="F39" s="755" t="e">
        <f t="shared" ref="F39:F56" si="2">+D39*E39</f>
        <v>#DIV/0!</v>
      </c>
      <c r="G39" s="757">
        <f>+'1-RB Items'!I46</f>
        <v>0</v>
      </c>
      <c r="H39" s="879">
        <f>+D39+G39</f>
        <v>0</v>
      </c>
      <c r="I39" s="797" t="e">
        <f>+H30</f>
        <v>#DIV/0!</v>
      </c>
      <c r="J39" s="756" t="e">
        <f>+H39*I39</f>
        <v>#DIV/0!</v>
      </c>
      <c r="K39" s="755" t="e">
        <f>+'5-Project Return'!F25</f>
        <v>#DIV/0!</v>
      </c>
      <c r="L39" s="878">
        <f>+'1-RB Items'!C104</f>
        <v>0</v>
      </c>
      <c r="M39" s="756" t="e">
        <f>+F39+J39+K39+L39</f>
        <v>#DIV/0!</v>
      </c>
      <c r="N39" s="758" t="e">
        <f>+'7a19-True-up Adjustment'!I36*'10a19-Schedule 19 ATRRs'!M39/'10a19-Schedule 19 ATRRs'!M58</f>
        <v>#DIV/0!</v>
      </c>
      <c r="O39" s="800" t="e">
        <f>+'9-Corrections'!$F$29*'10a19-Schedule 19 ATRRs'!M39/'10a19-Schedule 19 ATRRs'!$M$58</f>
        <v>#DIV/0!</v>
      </c>
      <c r="P39" s="756" t="e">
        <f>+SUM(M39:O39)</f>
        <v>#DIV/0!</v>
      </c>
      <c r="T39" s="701"/>
      <c r="U39" s="701"/>
    </row>
    <row r="40" spans="1:21">
      <c r="A40" s="787">
        <f t="shared" ref="A40:A56" si="3">+A39+1</f>
        <v>14</v>
      </c>
      <c r="B40" s="750"/>
      <c r="C40" s="752" t="s">
        <v>370</v>
      </c>
      <c r="D40" s="757">
        <f>+'1-RB Items'!J25</f>
        <v>0</v>
      </c>
      <c r="E40" s="797" t="e">
        <f>+E39</f>
        <v>#DIV/0!</v>
      </c>
      <c r="F40" s="755" t="e">
        <f t="shared" si="2"/>
        <v>#DIV/0!</v>
      </c>
      <c r="G40" s="753">
        <f>+'1-RB Items'!J46</f>
        <v>0</v>
      </c>
      <c r="H40" s="879">
        <f t="shared" ref="H40:H56" si="4">+D40+G40</f>
        <v>0</v>
      </c>
      <c r="I40" s="797" t="e">
        <f>+I39</f>
        <v>#DIV/0!</v>
      </c>
      <c r="J40" s="756" t="e">
        <f t="shared" ref="J40:J41" si="5">+H40*I40</f>
        <v>#DIV/0!</v>
      </c>
      <c r="K40" s="755" t="e">
        <f>+'5-Project Return'!F27</f>
        <v>#DIV/0!</v>
      </c>
      <c r="L40" s="878">
        <f>+'1-RB Items'!D104</f>
        <v>0</v>
      </c>
      <c r="M40" s="756" t="e">
        <f>+F40+J40+K40+L40</f>
        <v>#DIV/0!</v>
      </c>
      <c r="N40" s="758" t="e">
        <f>+'7a19-True-up Adjustment'!I36*'10a19-Schedule 19 ATRRs'!M40/'10a19-Schedule 19 ATRRs'!M58</f>
        <v>#DIV/0!</v>
      </c>
      <c r="O40" s="800" t="e">
        <f>+'9-Corrections'!$F$29*'10a19-Schedule 19 ATRRs'!M40/'10a19-Schedule 19 ATRRs'!$M$58</f>
        <v>#DIV/0!</v>
      </c>
      <c r="P40" s="756" t="e">
        <f t="shared" ref="P40:P56" si="6">+SUM(M40:O40)</f>
        <v>#DIV/0!</v>
      </c>
      <c r="T40" s="701"/>
      <c r="U40" s="701"/>
    </row>
    <row r="41" spans="1:21">
      <c r="A41" s="787">
        <f t="shared" si="3"/>
        <v>15</v>
      </c>
      <c r="B41" s="750"/>
      <c r="C41" s="752" t="s">
        <v>371</v>
      </c>
      <c r="D41" s="757">
        <f>+'1-RB Items'!K25</f>
        <v>0</v>
      </c>
      <c r="E41" s="797" t="e">
        <f t="shared" ref="E41:E56" si="7">+E40</f>
        <v>#DIV/0!</v>
      </c>
      <c r="F41" s="755" t="e">
        <f t="shared" si="2"/>
        <v>#DIV/0!</v>
      </c>
      <c r="G41" s="753">
        <f>+'1-RB Items'!K46</f>
        <v>0</v>
      </c>
      <c r="H41" s="879">
        <f t="shared" si="4"/>
        <v>0</v>
      </c>
      <c r="I41" s="797" t="e">
        <f t="shared" ref="I41:I56" si="8">+I40</f>
        <v>#DIV/0!</v>
      </c>
      <c r="J41" s="756" t="e">
        <f t="shared" si="5"/>
        <v>#DIV/0!</v>
      </c>
      <c r="K41" s="755" t="e">
        <f>+'5-Project Return'!F29</f>
        <v>#DIV/0!</v>
      </c>
      <c r="L41" s="878">
        <f>+'1-RB Items'!E104</f>
        <v>0</v>
      </c>
      <c r="M41" s="756" t="e">
        <f>+F41+J41+K41+L41</f>
        <v>#DIV/0!</v>
      </c>
      <c r="N41" s="758" t="e">
        <f>+'7a19-True-up Adjustment'!I36*'10a19-Schedule 19 ATRRs'!M41/'10a19-Schedule 19 ATRRs'!M58</f>
        <v>#DIV/0!</v>
      </c>
      <c r="O41" s="800" t="e">
        <f>+'9-Corrections'!$F$29*'10a19-Schedule 19 ATRRs'!M41/'10a19-Schedule 19 ATRRs'!$M$58</f>
        <v>#DIV/0!</v>
      </c>
      <c r="P41" s="756" t="e">
        <f t="shared" si="6"/>
        <v>#DIV/0!</v>
      </c>
      <c r="T41" s="701"/>
      <c r="U41" s="701"/>
    </row>
    <row r="42" spans="1:21">
      <c r="A42" s="787">
        <f t="shared" si="3"/>
        <v>16</v>
      </c>
      <c r="B42" s="750"/>
      <c r="C42" s="752">
        <v>0</v>
      </c>
      <c r="D42" s="757">
        <v>0</v>
      </c>
      <c r="E42" s="797" t="e">
        <f t="shared" si="7"/>
        <v>#DIV/0!</v>
      </c>
      <c r="F42" s="755" t="e">
        <f t="shared" si="2"/>
        <v>#DIV/0!</v>
      </c>
      <c r="G42" s="753">
        <v>0</v>
      </c>
      <c r="H42" s="879">
        <f t="shared" si="4"/>
        <v>0</v>
      </c>
      <c r="I42" s="797" t="e">
        <f t="shared" si="8"/>
        <v>#DIV/0!</v>
      </c>
      <c r="J42" s="756" t="e">
        <f>+H42*I42</f>
        <v>#DIV/0!</v>
      </c>
      <c r="K42" s="841"/>
      <c r="L42" s="804">
        <v>0</v>
      </c>
      <c r="M42" s="756" t="e">
        <f t="shared" ref="M42:M56" si="9">+F42+J42+L42</f>
        <v>#DIV/0!</v>
      </c>
      <c r="N42" s="758">
        <v>0</v>
      </c>
      <c r="O42" s="800">
        <v>0</v>
      </c>
      <c r="P42" s="756" t="e">
        <f t="shared" si="6"/>
        <v>#DIV/0!</v>
      </c>
      <c r="T42" s="701"/>
      <c r="U42" s="701"/>
    </row>
    <row r="43" spans="1:21">
      <c r="A43" s="787">
        <f t="shared" si="3"/>
        <v>17</v>
      </c>
      <c r="B43" s="750"/>
      <c r="C43" s="752">
        <v>0</v>
      </c>
      <c r="D43" s="757">
        <v>0</v>
      </c>
      <c r="E43" s="797" t="e">
        <f t="shared" si="7"/>
        <v>#DIV/0!</v>
      </c>
      <c r="F43" s="755" t="e">
        <f t="shared" si="2"/>
        <v>#DIV/0!</v>
      </c>
      <c r="G43" s="753">
        <v>0</v>
      </c>
      <c r="H43" s="879">
        <f t="shared" si="4"/>
        <v>0</v>
      </c>
      <c r="I43" s="797" t="e">
        <f t="shared" si="8"/>
        <v>#DIV/0!</v>
      </c>
      <c r="J43" s="756" t="e">
        <f t="shared" ref="J43:J56" si="10">+H43*I43</f>
        <v>#DIV/0!</v>
      </c>
      <c r="K43" s="841"/>
      <c r="L43" s="759">
        <v>0</v>
      </c>
      <c r="M43" s="756" t="e">
        <f t="shared" si="9"/>
        <v>#DIV/0!</v>
      </c>
      <c r="N43" s="758">
        <v>0</v>
      </c>
      <c r="O43" s="800">
        <v>0</v>
      </c>
      <c r="P43" s="756" t="e">
        <f t="shared" si="6"/>
        <v>#DIV/0!</v>
      </c>
      <c r="T43" s="701"/>
      <c r="U43" s="701"/>
    </row>
    <row r="44" spans="1:21">
      <c r="A44" s="787">
        <f t="shared" si="3"/>
        <v>18</v>
      </c>
      <c r="B44" s="750"/>
      <c r="C44" s="752">
        <v>0</v>
      </c>
      <c r="D44" s="757">
        <v>0</v>
      </c>
      <c r="E44" s="797" t="e">
        <f t="shared" si="7"/>
        <v>#DIV/0!</v>
      </c>
      <c r="F44" s="755" t="e">
        <f t="shared" si="2"/>
        <v>#DIV/0!</v>
      </c>
      <c r="G44" s="753">
        <v>0</v>
      </c>
      <c r="H44" s="879">
        <f t="shared" si="4"/>
        <v>0</v>
      </c>
      <c r="I44" s="797" t="e">
        <f t="shared" si="8"/>
        <v>#DIV/0!</v>
      </c>
      <c r="J44" s="756" t="e">
        <f t="shared" si="10"/>
        <v>#DIV/0!</v>
      </c>
      <c r="K44" s="841"/>
      <c r="L44" s="759">
        <v>0</v>
      </c>
      <c r="M44" s="756" t="e">
        <f t="shared" si="9"/>
        <v>#DIV/0!</v>
      </c>
      <c r="N44" s="758">
        <v>0</v>
      </c>
      <c r="O44" s="800">
        <v>0</v>
      </c>
      <c r="P44" s="756" t="e">
        <f t="shared" si="6"/>
        <v>#DIV/0!</v>
      </c>
      <c r="T44" s="701"/>
      <c r="U44" s="701"/>
    </row>
    <row r="45" spans="1:21">
      <c r="A45" s="787">
        <f t="shared" si="3"/>
        <v>19</v>
      </c>
      <c r="B45" s="750"/>
      <c r="C45" s="752">
        <v>0</v>
      </c>
      <c r="D45" s="757">
        <v>0</v>
      </c>
      <c r="E45" s="797" t="e">
        <f t="shared" si="7"/>
        <v>#DIV/0!</v>
      </c>
      <c r="F45" s="755" t="e">
        <f t="shared" si="2"/>
        <v>#DIV/0!</v>
      </c>
      <c r="G45" s="753">
        <v>0</v>
      </c>
      <c r="H45" s="879">
        <f t="shared" si="4"/>
        <v>0</v>
      </c>
      <c r="I45" s="797" t="e">
        <f t="shared" si="8"/>
        <v>#DIV/0!</v>
      </c>
      <c r="J45" s="756" t="e">
        <f t="shared" si="10"/>
        <v>#DIV/0!</v>
      </c>
      <c r="K45" s="841"/>
      <c r="L45" s="759">
        <v>0</v>
      </c>
      <c r="M45" s="756" t="e">
        <f t="shared" si="9"/>
        <v>#DIV/0!</v>
      </c>
      <c r="N45" s="758">
        <v>0</v>
      </c>
      <c r="O45" s="800">
        <v>0</v>
      </c>
      <c r="P45" s="756" t="e">
        <f t="shared" si="6"/>
        <v>#DIV/0!</v>
      </c>
      <c r="T45" s="701"/>
      <c r="U45" s="701"/>
    </row>
    <row r="46" spans="1:21">
      <c r="A46" s="787">
        <f t="shared" si="3"/>
        <v>20</v>
      </c>
      <c r="B46" s="750"/>
      <c r="C46" s="752">
        <v>0</v>
      </c>
      <c r="D46" s="757">
        <v>0</v>
      </c>
      <c r="E46" s="797" t="e">
        <f t="shared" si="7"/>
        <v>#DIV/0!</v>
      </c>
      <c r="F46" s="755" t="e">
        <f t="shared" si="2"/>
        <v>#DIV/0!</v>
      </c>
      <c r="G46" s="753">
        <v>0</v>
      </c>
      <c r="H46" s="879">
        <f t="shared" si="4"/>
        <v>0</v>
      </c>
      <c r="I46" s="797" t="e">
        <f t="shared" si="8"/>
        <v>#DIV/0!</v>
      </c>
      <c r="J46" s="756" t="e">
        <f t="shared" si="10"/>
        <v>#DIV/0!</v>
      </c>
      <c r="K46" s="841"/>
      <c r="L46" s="759">
        <v>0</v>
      </c>
      <c r="M46" s="756" t="e">
        <f t="shared" si="9"/>
        <v>#DIV/0!</v>
      </c>
      <c r="N46" s="758">
        <v>0</v>
      </c>
      <c r="O46" s="800">
        <v>0</v>
      </c>
      <c r="P46" s="756" t="e">
        <f t="shared" si="6"/>
        <v>#DIV/0!</v>
      </c>
      <c r="T46" s="701"/>
      <c r="U46" s="701"/>
    </row>
    <row r="47" spans="1:21">
      <c r="A47" s="787">
        <f t="shared" si="3"/>
        <v>21</v>
      </c>
      <c r="B47" s="750"/>
      <c r="C47" s="752">
        <v>0</v>
      </c>
      <c r="D47" s="752">
        <v>0</v>
      </c>
      <c r="E47" s="797" t="e">
        <f t="shared" si="7"/>
        <v>#DIV/0!</v>
      </c>
      <c r="F47" s="755" t="e">
        <f t="shared" si="2"/>
        <v>#DIV/0!</v>
      </c>
      <c r="G47" s="753">
        <v>0</v>
      </c>
      <c r="H47" s="879">
        <f t="shared" si="4"/>
        <v>0</v>
      </c>
      <c r="I47" s="797" t="e">
        <f t="shared" si="8"/>
        <v>#DIV/0!</v>
      </c>
      <c r="J47" s="756" t="e">
        <f t="shared" si="10"/>
        <v>#DIV/0!</v>
      </c>
      <c r="K47" s="841"/>
      <c r="L47" s="759">
        <v>0</v>
      </c>
      <c r="M47" s="756" t="e">
        <f t="shared" si="9"/>
        <v>#DIV/0!</v>
      </c>
      <c r="N47" s="758">
        <v>0</v>
      </c>
      <c r="O47" s="800">
        <v>0</v>
      </c>
      <c r="P47" s="756" t="e">
        <f t="shared" si="6"/>
        <v>#DIV/0!</v>
      </c>
      <c r="T47" s="701"/>
      <c r="U47" s="701"/>
    </row>
    <row r="48" spans="1:21">
      <c r="A48" s="787">
        <f t="shared" si="3"/>
        <v>22</v>
      </c>
      <c r="B48" s="750"/>
      <c r="C48" s="752">
        <v>0</v>
      </c>
      <c r="D48" s="752">
        <v>0</v>
      </c>
      <c r="E48" s="797" t="e">
        <f t="shared" si="7"/>
        <v>#DIV/0!</v>
      </c>
      <c r="F48" s="755" t="e">
        <f t="shared" si="2"/>
        <v>#DIV/0!</v>
      </c>
      <c r="G48" s="753">
        <v>0</v>
      </c>
      <c r="H48" s="879">
        <f t="shared" si="4"/>
        <v>0</v>
      </c>
      <c r="I48" s="797" t="e">
        <f t="shared" si="8"/>
        <v>#DIV/0!</v>
      </c>
      <c r="J48" s="756" t="e">
        <f t="shared" si="10"/>
        <v>#DIV/0!</v>
      </c>
      <c r="K48" s="841"/>
      <c r="L48" s="759">
        <v>0</v>
      </c>
      <c r="M48" s="756" t="e">
        <f t="shared" si="9"/>
        <v>#DIV/0!</v>
      </c>
      <c r="N48" s="758">
        <v>0</v>
      </c>
      <c r="O48" s="800">
        <v>0</v>
      </c>
      <c r="P48" s="756" t="e">
        <f t="shared" si="6"/>
        <v>#DIV/0!</v>
      </c>
      <c r="T48" s="701"/>
      <c r="U48" s="701"/>
    </row>
    <row r="49" spans="1:21">
      <c r="A49" s="787">
        <f t="shared" si="3"/>
        <v>23</v>
      </c>
      <c r="B49" s="750"/>
      <c r="C49" s="752">
        <v>0</v>
      </c>
      <c r="D49" s="752">
        <v>0</v>
      </c>
      <c r="E49" s="797" t="e">
        <f t="shared" si="7"/>
        <v>#DIV/0!</v>
      </c>
      <c r="F49" s="755" t="e">
        <f t="shared" si="2"/>
        <v>#DIV/0!</v>
      </c>
      <c r="G49" s="753">
        <v>0</v>
      </c>
      <c r="H49" s="879">
        <f t="shared" si="4"/>
        <v>0</v>
      </c>
      <c r="I49" s="797" t="e">
        <f t="shared" si="8"/>
        <v>#DIV/0!</v>
      </c>
      <c r="J49" s="756" t="e">
        <f t="shared" si="10"/>
        <v>#DIV/0!</v>
      </c>
      <c r="K49" s="841"/>
      <c r="L49" s="759">
        <v>0</v>
      </c>
      <c r="M49" s="756" t="e">
        <f t="shared" si="9"/>
        <v>#DIV/0!</v>
      </c>
      <c r="N49" s="758">
        <v>0</v>
      </c>
      <c r="O49" s="800">
        <v>0</v>
      </c>
      <c r="P49" s="756" t="e">
        <f t="shared" si="6"/>
        <v>#DIV/0!</v>
      </c>
      <c r="T49" s="701"/>
      <c r="U49" s="701"/>
    </row>
    <row r="50" spans="1:21">
      <c r="A50" s="787">
        <f t="shared" si="3"/>
        <v>24</v>
      </c>
      <c r="B50" s="750"/>
      <c r="C50" s="752">
        <v>0</v>
      </c>
      <c r="D50" s="752">
        <v>0</v>
      </c>
      <c r="E50" s="797" t="e">
        <f t="shared" si="7"/>
        <v>#DIV/0!</v>
      </c>
      <c r="F50" s="755" t="e">
        <f t="shared" si="2"/>
        <v>#DIV/0!</v>
      </c>
      <c r="G50" s="753">
        <v>0</v>
      </c>
      <c r="H50" s="879">
        <f t="shared" si="4"/>
        <v>0</v>
      </c>
      <c r="I50" s="797" t="e">
        <f t="shared" si="8"/>
        <v>#DIV/0!</v>
      </c>
      <c r="J50" s="756" t="e">
        <f t="shared" si="10"/>
        <v>#DIV/0!</v>
      </c>
      <c r="K50" s="841"/>
      <c r="L50" s="759">
        <v>0</v>
      </c>
      <c r="M50" s="756" t="e">
        <f t="shared" si="9"/>
        <v>#DIV/0!</v>
      </c>
      <c r="N50" s="758">
        <v>0</v>
      </c>
      <c r="O50" s="800">
        <v>0</v>
      </c>
      <c r="P50" s="756" t="e">
        <f t="shared" si="6"/>
        <v>#DIV/0!</v>
      </c>
      <c r="T50" s="701"/>
      <c r="U50" s="701"/>
    </row>
    <row r="51" spans="1:21">
      <c r="A51" s="787">
        <f t="shared" si="3"/>
        <v>25</v>
      </c>
      <c r="B51" s="750"/>
      <c r="C51" s="752">
        <v>0</v>
      </c>
      <c r="D51" s="752">
        <v>0</v>
      </c>
      <c r="E51" s="797" t="e">
        <f t="shared" si="7"/>
        <v>#DIV/0!</v>
      </c>
      <c r="F51" s="755" t="e">
        <f t="shared" si="2"/>
        <v>#DIV/0!</v>
      </c>
      <c r="G51" s="753">
        <v>0</v>
      </c>
      <c r="H51" s="879">
        <f t="shared" si="4"/>
        <v>0</v>
      </c>
      <c r="I51" s="797" t="e">
        <f t="shared" si="8"/>
        <v>#DIV/0!</v>
      </c>
      <c r="J51" s="756" t="e">
        <f t="shared" si="10"/>
        <v>#DIV/0!</v>
      </c>
      <c r="K51" s="841"/>
      <c r="L51" s="757">
        <v>0</v>
      </c>
      <c r="M51" s="756" t="e">
        <f t="shared" si="9"/>
        <v>#DIV/0!</v>
      </c>
      <c r="N51" s="758">
        <v>0</v>
      </c>
      <c r="O51" s="800">
        <v>0</v>
      </c>
      <c r="P51" s="756" t="e">
        <f t="shared" si="6"/>
        <v>#DIV/0!</v>
      </c>
      <c r="T51" s="701"/>
      <c r="U51" s="701"/>
    </row>
    <row r="52" spans="1:21">
      <c r="A52" s="787">
        <f t="shared" si="3"/>
        <v>26</v>
      </c>
      <c r="B52" s="750"/>
      <c r="C52" s="752">
        <v>0</v>
      </c>
      <c r="D52" s="752">
        <v>0</v>
      </c>
      <c r="E52" s="797" t="e">
        <f t="shared" si="7"/>
        <v>#DIV/0!</v>
      </c>
      <c r="F52" s="755" t="e">
        <f t="shared" si="2"/>
        <v>#DIV/0!</v>
      </c>
      <c r="G52" s="753">
        <v>0</v>
      </c>
      <c r="H52" s="879">
        <f t="shared" si="4"/>
        <v>0</v>
      </c>
      <c r="I52" s="797" t="e">
        <f t="shared" si="8"/>
        <v>#DIV/0!</v>
      </c>
      <c r="J52" s="756" t="e">
        <f t="shared" si="10"/>
        <v>#DIV/0!</v>
      </c>
      <c r="K52" s="841"/>
      <c r="L52" s="757">
        <v>0</v>
      </c>
      <c r="M52" s="760" t="e">
        <f t="shared" si="9"/>
        <v>#DIV/0!</v>
      </c>
      <c r="N52" s="758">
        <v>0</v>
      </c>
      <c r="O52" s="800">
        <v>0</v>
      </c>
      <c r="P52" s="756" t="e">
        <f t="shared" si="6"/>
        <v>#DIV/0!</v>
      </c>
      <c r="T52" s="701"/>
      <c r="U52" s="701"/>
    </row>
    <row r="53" spans="1:21">
      <c r="A53" s="787">
        <f t="shared" si="3"/>
        <v>27</v>
      </c>
      <c r="B53" s="701"/>
      <c r="C53" s="752">
        <v>0</v>
      </c>
      <c r="D53" s="752">
        <v>0</v>
      </c>
      <c r="E53" s="797" t="e">
        <f t="shared" si="7"/>
        <v>#DIV/0!</v>
      </c>
      <c r="F53" s="755" t="e">
        <f t="shared" si="2"/>
        <v>#DIV/0!</v>
      </c>
      <c r="G53" s="753">
        <v>0</v>
      </c>
      <c r="H53" s="879">
        <f t="shared" si="4"/>
        <v>0</v>
      </c>
      <c r="I53" s="797" t="e">
        <f t="shared" si="8"/>
        <v>#DIV/0!</v>
      </c>
      <c r="J53" s="756" t="e">
        <f t="shared" si="10"/>
        <v>#DIV/0!</v>
      </c>
      <c r="K53" s="841"/>
      <c r="L53" s="757">
        <v>0</v>
      </c>
      <c r="M53" s="760" t="e">
        <f t="shared" si="9"/>
        <v>#DIV/0!</v>
      </c>
      <c r="N53" s="758">
        <v>0</v>
      </c>
      <c r="O53" s="800">
        <v>0</v>
      </c>
      <c r="P53" s="756" t="e">
        <f t="shared" si="6"/>
        <v>#DIV/0!</v>
      </c>
      <c r="T53" s="701"/>
      <c r="U53" s="701"/>
    </row>
    <row r="54" spans="1:21">
      <c r="A54" s="787">
        <f t="shared" si="3"/>
        <v>28</v>
      </c>
      <c r="B54" s="701"/>
      <c r="C54" s="752">
        <v>0</v>
      </c>
      <c r="D54" s="752">
        <v>0</v>
      </c>
      <c r="E54" s="797" t="e">
        <f t="shared" si="7"/>
        <v>#DIV/0!</v>
      </c>
      <c r="F54" s="755" t="e">
        <f t="shared" si="2"/>
        <v>#DIV/0!</v>
      </c>
      <c r="G54" s="753">
        <v>0</v>
      </c>
      <c r="H54" s="879">
        <f t="shared" si="4"/>
        <v>0</v>
      </c>
      <c r="I54" s="797" t="e">
        <f t="shared" si="8"/>
        <v>#DIV/0!</v>
      </c>
      <c r="J54" s="756" t="e">
        <f t="shared" si="10"/>
        <v>#DIV/0!</v>
      </c>
      <c r="K54" s="841"/>
      <c r="L54" s="757">
        <v>0</v>
      </c>
      <c r="M54" s="760" t="e">
        <f t="shared" si="9"/>
        <v>#DIV/0!</v>
      </c>
      <c r="N54" s="758">
        <v>0</v>
      </c>
      <c r="O54" s="800">
        <v>0</v>
      </c>
      <c r="P54" s="756" t="e">
        <f t="shared" si="6"/>
        <v>#DIV/0!</v>
      </c>
      <c r="T54" s="701"/>
      <c r="U54" s="701"/>
    </row>
    <row r="55" spans="1:21">
      <c r="A55" s="787">
        <f t="shared" si="3"/>
        <v>29</v>
      </c>
      <c r="B55" s="701"/>
      <c r="C55" s="752">
        <v>0</v>
      </c>
      <c r="D55" s="752">
        <v>0</v>
      </c>
      <c r="E55" s="797" t="e">
        <f t="shared" si="7"/>
        <v>#DIV/0!</v>
      </c>
      <c r="F55" s="755" t="e">
        <f t="shared" si="2"/>
        <v>#DIV/0!</v>
      </c>
      <c r="G55" s="753">
        <v>0</v>
      </c>
      <c r="H55" s="879">
        <f t="shared" si="4"/>
        <v>0</v>
      </c>
      <c r="I55" s="797" t="e">
        <f t="shared" si="8"/>
        <v>#DIV/0!</v>
      </c>
      <c r="J55" s="756" t="e">
        <f t="shared" si="10"/>
        <v>#DIV/0!</v>
      </c>
      <c r="K55" s="841"/>
      <c r="L55" s="757">
        <v>0</v>
      </c>
      <c r="M55" s="760" t="e">
        <f t="shared" si="9"/>
        <v>#DIV/0!</v>
      </c>
      <c r="N55" s="758">
        <v>0</v>
      </c>
      <c r="O55" s="800">
        <v>0</v>
      </c>
      <c r="P55" s="756" t="e">
        <f t="shared" si="6"/>
        <v>#DIV/0!</v>
      </c>
      <c r="T55" s="701"/>
      <c r="U55" s="701"/>
    </row>
    <row r="56" spans="1:21">
      <c r="A56" s="787">
        <f t="shared" si="3"/>
        <v>30</v>
      </c>
      <c r="B56" s="701"/>
      <c r="C56" s="752">
        <v>0</v>
      </c>
      <c r="D56" s="752">
        <v>0</v>
      </c>
      <c r="E56" s="797" t="e">
        <f t="shared" si="7"/>
        <v>#DIV/0!</v>
      </c>
      <c r="F56" s="755" t="e">
        <f t="shared" si="2"/>
        <v>#DIV/0!</v>
      </c>
      <c r="G56" s="753">
        <v>0</v>
      </c>
      <c r="H56" s="879">
        <f t="shared" si="4"/>
        <v>0</v>
      </c>
      <c r="I56" s="797" t="e">
        <f t="shared" si="8"/>
        <v>#DIV/0!</v>
      </c>
      <c r="J56" s="756" t="e">
        <f t="shared" si="10"/>
        <v>#DIV/0!</v>
      </c>
      <c r="K56" s="841"/>
      <c r="L56" s="757">
        <v>0</v>
      </c>
      <c r="M56" s="760" t="e">
        <f t="shared" si="9"/>
        <v>#DIV/0!</v>
      </c>
      <c r="N56" s="758">
        <v>0</v>
      </c>
      <c r="O56" s="800">
        <v>0</v>
      </c>
      <c r="P56" s="756" t="e">
        <f t="shared" si="6"/>
        <v>#DIV/0!</v>
      </c>
      <c r="T56" s="701"/>
      <c r="U56" s="701"/>
    </row>
    <row r="57" spans="1:21">
      <c r="A57" s="788"/>
      <c r="B57" s="761"/>
      <c r="C57" s="761"/>
      <c r="D57" s="761"/>
      <c r="E57" s="762"/>
      <c r="F57" s="763"/>
      <c r="G57" s="761"/>
      <c r="H57" s="761"/>
      <c r="I57" s="761"/>
      <c r="J57" s="764"/>
      <c r="K57" s="761"/>
      <c r="L57" s="761"/>
      <c r="M57" s="765"/>
      <c r="N57" s="764"/>
      <c r="O57" s="801"/>
      <c r="P57" s="768"/>
      <c r="T57" s="701"/>
      <c r="U57" s="701"/>
    </row>
    <row r="58" spans="1:21">
      <c r="A58" s="783">
        <f>+A56+1</f>
        <v>31</v>
      </c>
      <c r="B58" s="731"/>
      <c r="C58" s="704" t="s">
        <v>9</v>
      </c>
      <c r="D58" s="769">
        <f>SUM(D39:D56)</f>
        <v>0</v>
      </c>
      <c r="E58" s="769"/>
      <c r="F58" s="769" t="e">
        <f t="shared" ref="F58:G58" si="11">SUM(F39:F56)</f>
        <v>#DIV/0!</v>
      </c>
      <c r="G58" s="769">
        <f t="shared" si="11"/>
        <v>0</v>
      </c>
      <c r="H58" s="769">
        <f>SUM(H39:H56)</f>
        <v>0</v>
      </c>
      <c r="I58" s="702"/>
      <c r="J58" s="769" t="e">
        <f>SUM(J39:J56)</f>
        <v>#DIV/0!</v>
      </c>
      <c r="K58" s="769" t="e">
        <f>+SUM(K39:K56)</f>
        <v>#DIV/0!</v>
      </c>
      <c r="L58" s="755">
        <f>SUM(L38:L57)</f>
        <v>0</v>
      </c>
      <c r="M58" s="755" t="e">
        <f>SUM(M38:M57)</f>
        <v>#DIV/0!</v>
      </c>
      <c r="N58" s="755" t="e">
        <f>SUM(N38:N57)</f>
        <v>#DIV/0!</v>
      </c>
      <c r="O58" s="755" t="e">
        <f>SUM(O38:O57)</f>
        <v>#DIV/0!</v>
      </c>
      <c r="P58" s="755" t="e">
        <f>SUM(P38:P57)</f>
        <v>#DIV/0!</v>
      </c>
      <c r="T58" s="701"/>
      <c r="U58" s="701"/>
    </row>
    <row r="59" spans="1:21">
      <c r="A59" s="783"/>
      <c r="B59" s="701"/>
      <c r="C59" s="701"/>
      <c r="D59" s="701"/>
      <c r="E59" s="701"/>
      <c r="F59" s="701"/>
      <c r="G59" s="701"/>
      <c r="H59" s="701"/>
      <c r="I59" s="701"/>
      <c r="J59" s="701"/>
      <c r="K59" s="701"/>
      <c r="L59" s="701"/>
      <c r="M59" s="701"/>
      <c r="N59" s="701"/>
      <c r="O59" s="701"/>
      <c r="P59" s="701"/>
      <c r="Q59" s="701"/>
      <c r="R59" s="852" t="s">
        <v>653</v>
      </c>
      <c r="S59" s="701"/>
      <c r="T59" s="701"/>
      <c r="U59" s="701"/>
    </row>
    <row r="60" spans="1:21" ht="15" thickBot="1">
      <c r="A60" s="789" t="s">
        <v>544</v>
      </c>
      <c r="B60" s="701"/>
      <c r="C60" s="701"/>
      <c r="D60" s="701"/>
      <c r="E60" s="701"/>
      <c r="F60" s="701"/>
      <c r="G60" s="701"/>
      <c r="H60" s="701"/>
      <c r="I60" s="701"/>
      <c r="J60" s="701"/>
      <c r="K60" s="701"/>
      <c r="L60" s="701"/>
      <c r="M60" s="701"/>
      <c r="N60" s="701"/>
      <c r="O60" s="701"/>
      <c r="P60" s="701"/>
      <c r="Q60" s="701"/>
      <c r="R60" s="701"/>
      <c r="S60" s="701"/>
      <c r="T60" s="701"/>
      <c r="U60" s="701"/>
    </row>
    <row r="61" spans="1:21" ht="15" customHeight="1">
      <c r="A61" s="783" t="s">
        <v>35</v>
      </c>
      <c r="B61" s="701"/>
      <c r="C61" s="805" t="s">
        <v>762</v>
      </c>
      <c r="D61" s="805"/>
      <c r="E61" s="805"/>
      <c r="F61" s="805"/>
      <c r="G61" s="805"/>
      <c r="H61" s="805"/>
      <c r="I61" s="805"/>
      <c r="J61" s="793"/>
      <c r="K61" s="793"/>
      <c r="L61" s="793"/>
      <c r="M61" s="793"/>
      <c r="N61" s="793"/>
      <c r="O61" s="793"/>
      <c r="P61" s="793"/>
      <c r="Q61" s="793"/>
      <c r="R61" s="701"/>
      <c r="S61" s="701"/>
      <c r="T61" s="701"/>
      <c r="U61" s="701"/>
    </row>
    <row r="62" spans="1:21" ht="15" customHeight="1">
      <c r="A62" s="783" t="s">
        <v>36</v>
      </c>
      <c r="B62" s="701"/>
      <c r="C62" s="805" t="s">
        <v>763</v>
      </c>
      <c r="D62" s="793"/>
      <c r="E62" s="793"/>
      <c r="F62" s="793"/>
      <c r="G62" s="793"/>
      <c r="H62" s="793"/>
      <c r="I62" s="793"/>
      <c r="J62" s="793"/>
      <c r="K62" s="793"/>
      <c r="L62" s="793"/>
      <c r="M62" s="793"/>
      <c r="N62" s="793"/>
      <c r="O62" s="793"/>
      <c r="P62" s="793"/>
      <c r="Q62" s="793"/>
      <c r="R62" s="701"/>
      <c r="S62" s="701"/>
      <c r="T62" s="701"/>
      <c r="U62" s="701"/>
    </row>
    <row r="63" spans="1:21">
      <c r="A63" s="783" t="s">
        <v>37</v>
      </c>
      <c r="B63" s="774"/>
      <c r="C63" s="701" t="str">
        <f>"Ties to Appendix A, Line "&amp;'Appendix A'!A131&amp;", Col. "&amp;'Appendix A'!I10&amp;""</f>
        <v>Ties to Appendix A, Line 78, Col. (5)</v>
      </c>
      <c r="D63" s="775"/>
      <c r="E63" s="776"/>
      <c r="F63" s="774"/>
      <c r="G63" s="775"/>
      <c r="H63" s="774"/>
      <c r="I63" s="774"/>
      <c r="J63" s="774"/>
      <c r="K63" s="777"/>
      <c r="L63" s="774"/>
      <c r="M63" s="774"/>
      <c r="N63" s="774"/>
      <c r="O63" s="774"/>
      <c r="P63" s="776"/>
      <c r="Q63" s="778"/>
      <c r="R63" s="774"/>
      <c r="S63" s="774"/>
      <c r="T63" s="774"/>
      <c r="U63" s="774"/>
    </row>
    <row r="64" spans="1:21">
      <c r="A64" s="791"/>
      <c r="B64" s="774"/>
      <c r="C64" s="795"/>
      <c r="D64" s="795"/>
      <c r="E64" s="795"/>
      <c r="F64" s="795"/>
      <c r="G64" s="795"/>
      <c r="H64" s="795"/>
      <c r="I64" s="795"/>
      <c r="J64" s="795"/>
      <c r="K64" s="795"/>
      <c r="L64" s="795"/>
      <c r="M64" s="795"/>
      <c r="N64" s="795"/>
      <c r="O64" s="795"/>
      <c r="P64" s="795"/>
      <c r="Q64" s="795"/>
      <c r="R64" s="774"/>
      <c r="S64" s="774"/>
      <c r="T64" s="774"/>
      <c r="U64" s="774"/>
    </row>
  </sheetData>
  <mergeCells count="3">
    <mergeCell ref="A1:R1"/>
    <mergeCell ref="A2:R2"/>
    <mergeCell ref="A3:R3"/>
  </mergeCells>
  <pageMargins left="0.7" right="0.7" top="0.75" bottom="0.75" header="0.3" footer="0.3"/>
  <pageSetup scale="2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72"/>
  <sheetViews>
    <sheetView topLeftCell="D34" zoomScaleNormal="100" workbookViewId="0">
      <selection activeCell="R39" sqref="R39"/>
    </sheetView>
  </sheetViews>
  <sheetFormatPr defaultRowHeight="14.4"/>
  <cols>
    <col min="1" max="1" width="7.6640625" style="792"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2" width="18.88671875" customWidth="1"/>
    <col min="13" max="13" width="17.5546875" customWidth="1"/>
    <col min="14" max="14" width="15.44140625" customWidth="1"/>
    <col min="15" max="15" width="12.33203125" customWidth="1"/>
    <col min="16" max="16" width="18.5546875" customWidth="1"/>
    <col min="17" max="18" width="16.44140625" customWidth="1"/>
    <col min="19" max="19" width="16.6640625" customWidth="1"/>
    <col min="20" max="20" width="15.44140625" customWidth="1"/>
    <col min="21" max="21" width="18.33203125" customWidth="1"/>
    <col min="22" max="22" width="15.44140625" customWidth="1"/>
    <col min="23" max="23" width="14.5546875" customWidth="1"/>
  </cols>
  <sheetData>
    <row r="1" spans="1:23" ht="17.399999999999999">
      <c r="A1" s="968" t="s">
        <v>64</v>
      </c>
      <c r="B1" s="968"/>
      <c r="C1" s="968"/>
      <c r="D1" s="968"/>
      <c r="E1" s="968"/>
      <c r="F1" s="968"/>
      <c r="G1" s="968"/>
      <c r="H1" s="968"/>
      <c r="I1" s="968"/>
      <c r="J1" s="968"/>
      <c r="K1" s="968"/>
      <c r="L1" s="968"/>
      <c r="M1" s="968"/>
      <c r="N1" s="968"/>
      <c r="O1" s="968"/>
      <c r="P1" s="968"/>
      <c r="Q1" s="968"/>
      <c r="R1" s="968"/>
      <c r="S1" s="968"/>
      <c r="T1" s="968"/>
    </row>
    <row r="2" spans="1:23" ht="17.399999999999999">
      <c r="A2" s="969" t="s">
        <v>739</v>
      </c>
      <c r="B2" s="969"/>
      <c r="C2" s="969"/>
      <c r="D2" s="969"/>
      <c r="E2" s="969"/>
      <c r="F2" s="969"/>
      <c r="G2" s="969"/>
      <c r="H2" s="969"/>
      <c r="I2" s="969"/>
      <c r="J2" s="969"/>
      <c r="K2" s="969"/>
      <c r="L2" s="969"/>
      <c r="M2" s="969"/>
      <c r="N2" s="969"/>
      <c r="O2" s="969"/>
      <c r="P2" s="969"/>
      <c r="Q2" s="969"/>
      <c r="R2" s="969"/>
      <c r="S2" s="969"/>
      <c r="T2" s="969"/>
    </row>
    <row r="3" spans="1:23" ht="17.399999999999999">
      <c r="A3" s="938" t="str">
        <f>+'Appendix A'!K3</f>
        <v>Actual or Projected for the 12 Months Ended December ….</v>
      </c>
      <c r="B3" s="938"/>
      <c r="C3" s="938"/>
      <c r="D3" s="938"/>
      <c r="E3" s="938"/>
      <c r="F3" s="938"/>
      <c r="G3" s="938"/>
      <c r="H3" s="938"/>
      <c r="I3" s="938"/>
      <c r="J3" s="938"/>
      <c r="K3" s="938"/>
      <c r="L3" s="938"/>
      <c r="M3" s="938"/>
      <c r="N3" s="938"/>
      <c r="O3" s="938"/>
      <c r="P3" s="938"/>
      <c r="Q3" s="938"/>
      <c r="R3" s="938"/>
      <c r="S3" s="938"/>
      <c r="T3" s="938"/>
    </row>
    <row r="7" spans="1:23" ht="15.6">
      <c r="A7" s="781" t="s">
        <v>6</v>
      </c>
      <c r="B7" s="698"/>
      <c r="C7" s="699"/>
      <c r="D7" s="699"/>
      <c r="E7" s="697"/>
      <c r="F7" s="698"/>
      <c r="G7" s="699"/>
      <c r="H7" s="697"/>
      <c r="I7" s="697"/>
      <c r="J7" s="697"/>
      <c r="K7" s="700"/>
      <c r="L7" s="700"/>
      <c r="M7" s="698"/>
      <c r="N7" s="698"/>
      <c r="O7" s="698"/>
      <c r="P7" s="698"/>
      <c r="Q7" s="700"/>
      <c r="R7" s="700"/>
      <c r="S7" s="701"/>
      <c r="T7" s="702"/>
      <c r="U7" s="703"/>
      <c r="V7" s="703"/>
      <c r="W7" s="704"/>
    </row>
    <row r="8" spans="1:23" ht="15.6">
      <c r="A8" s="782" t="s">
        <v>7</v>
      </c>
      <c r="B8" s="706"/>
      <c r="C8" s="705" t="s">
        <v>630</v>
      </c>
      <c r="D8" s="707"/>
      <c r="E8" s="705" t="s">
        <v>631</v>
      </c>
      <c r="F8" s="706"/>
      <c r="G8" s="707"/>
      <c r="H8" s="708" t="s">
        <v>632</v>
      </c>
      <c r="I8" s="705"/>
      <c r="J8" s="705"/>
      <c r="K8" s="701"/>
      <c r="M8" s="708"/>
      <c r="N8" s="708"/>
      <c r="O8" s="709"/>
      <c r="P8" s="709"/>
      <c r="Q8" s="700"/>
      <c r="R8" s="700"/>
      <c r="S8" s="701"/>
      <c r="T8" s="704"/>
      <c r="U8" s="710"/>
      <c r="V8" s="703"/>
      <c r="W8" s="704"/>
    </row>
    <row r="9" spans="1:23" ht="15.6">
      <c r="A9" s="543"/>
      <c r="B9" s="698"/>
      <c r="C9" s="701"/>
      <c r="D9" s="711"/>
      <c r="E9" s="711" t="s">
        <v>10</v>
      </c>
      <c r="F9" s="698"/>
      <c r="G9" s="711"/>
      <c r="H9" s="712" t="s">
        <v>11</v>
      </c>
      <c r="I9" s="711"/>
      <c r="J9" s="711"/>
      <c r="K9" s="701"/>
      <c r="M9" s="711"/>
      <c r="N9" s="712"/>
      <c r="O9" s="712"/>
      <c r="P9" s="712"/>
      <c r="Q9" s="700"/>
      <c r="R9" s="700"/>
      <c r="S9" s="713"/>
      <c r="T9" s="702"/>
      <c r="U9" s="713"/>
      <c r="V9" s="702"/>
      <c r="W9" s="704"/>
    </row>
    <row r="10" spans="1:23" ht="15.6">
      <c r="A10" s="783"/>
      <c r="B10" s="698"/>
      <c r="C10" s="714"/>
      <c r="D10" s="714"/>
      <c r="E10" s="700"/>
      <c r="F10" s="698"/>
      <c r="G10" s="714"/>
      <c r="H10" s="700"/>
      <c r="I10" s="700"/>
      <c r="J10" s="700"/>
      <c r="K10" s="701"/>
      <c r="M10" s="700"/>
      <c r="N10" s="700"/>
      <c r="O10" s="700"/>
      <c r="P10" s="700"/>
      <c r="Q10" s="700"/>
      <c r="R10" s="700"/>
      <c r="S10" s="702"/>
      <c r="T10" s="704"/>
      <c r="U10" s="702"/>
      <c r="V10" s="702"/>
      <c r="W10" s="704"/>
    </row>
    <row r="11" spans="1:23" ht="15.6">
      <c r="A11" s="782"/>
      <c r="B11" s="698"/>
      <c r="C11" s="699"/>
      <c r="D11" s="699"/>
      <c r="E11" s="700"/>
      <c r="F11" s="698"/>
      <c r="G11" s="699"/>
      <c r="H11" s="700"/>
      <c r="I11" s="700"/>
      <c r="J11" s="700"/>
      <c r="K11" s="701"/>
      <c r="M11" s="700"/>
      <c r="N11" s="700"/>
      <c r="O11" s="700"/>
      <c r="P11" s="700"/>
      <c r="Q11" s="700"/>
      <c r="R11" s="700"/>
      <c r="S11" s="702"/>
      <c r="T11" s="704"/>
      <c r="U11" s="702"/>
      <c r="V11" s="702"/>
      <c r="W11" s="704"/>
    </row>
    <row r="12" spans="1:23" ht="15.6">
      <c r="A12" s="543">
        <v>1</v>
      </c>
      <c r="B12" s="698"/>
      <c r="C12" s="699" t="s">
        <v>647</v>
      </c>
      <c r="D12" s="699"/>
      <c r="E12" s="466" t="str">
        <f>"Appendix A, Line "&amp;'Appendix A'!$A$15&amp;""</f>
        <v>Appendix A, Line 2</v>
      </c>
      <c r="F12" s="698"/>
      <c r="G12" s="699"/>
      <c r="H12" s="717">
        <f>+'Appendix A'!N15</f>
        <v>0</v>
      </c>
      <c r="I12" s="715"/>
      <c r="J12" s="715"/>
      <c r="K12" s="701"/>
      <c r="M12" s="698"/>
      <c r="N12" s="698"/>
      <c r="O12" s="698"/>
      <c r="P12" s="698"/>
      <c r="Q12" s="700"/>
      <c r="R12" s="700"/>
      <c r="S12" s="702"/>
      <c r="T12" s="704"/>
      <c r="U12" s="702"/>
      <c r="V12" s="702"/>
      <c r="W12" s="704"/>
    </row>
    <row r="13" spans="1:23" ht="15.6">
      <c r="A13" s="543">
        <f>+A12+1</f>
        <v>2</v>
      </c>
      <c r="B13" s="698"/>
      <c r="C13" s="699" t="s">
        <v>648</v>
      </c>
      <c r="D13" s="699"/>
      <c r="E13" s="466" t="str">
        <f>"Appendix A, Line "&amp;'Appendix A'!$A$25&amp;""</f>
        <v>Appendix A, Line 10</v>
      </c>
      <c r="F13" s="698"/>
      <c r="G13" s="699"/>
      <c r="H13" s="875">
        <f>+'Appendix A'!N25</f>
        <v>0</v>
      </c>
      <c r="I13" s="715"/>
      <c r="J13" s="715"/>
      <c r="K13" s="701"/>
      <c r="M13" s="698"/>
      <c r="N13" s="698"/>
      <c r="O13" s="698"/>
      <c r="P13" s="698"/>
      <c r="Q13" s="700"/>
      <c r="R13" s="700"/>
      <c r="S13" s="702"/>
      <c r="T13" s="704"/>
      <c r="U13" s="702"/>
      <c r="V13" s="702"/>
      <c r="W13" s="704"/>
    </row>
    <row r="14" spans="1:23" ht="15.6">
      <c r="A14" s="543">
        <f>+A13+1</f>
        <v>3</v>
      </c>
      <c r="B14" s="698"/>
      <c r="C14" s="699" t="s">
        <v>661</v>
      </c>
      <c r="D14" s="699"/>
      <c r="E14" s="477" t="str">
        <f>"(Sum of Lines "&amp;A12&amp;" + "&amp;A13&amp;")"</f>
        <v>(Sum of Lines 1 + 2)</v>
      </c>
      <c r="F14" s="698"/>
      <c r="G14" s="699"/>
      <c r="H14" s="718">
        <f>+H12+H13</f>
        <v>0</v>
      </c>
      <c r="I14" s="715"/>
      <c r="J14" s="715"/>
      <c r="K14" s="701"/>
      <c r="M14" s="698"/>
      <c r="N14" s="698"/>
      <c r="O14" s="698"/>
      <c r="P14" s="698"/>
      <c r="Q14" s="700"/>
      <c r="R14" s="700"/>
      <c r="S14" s="702"/>
      <c r="T14" s="704"/>
      <c r="U14" s="702"/>
      <c r="V14" s="702"/>
      <c r="W14" s="704"/>
    </row>
    <row r="15" spans="1:23" ht="15.6">
      <c r="A15" s="543"/>
      <c r="B15" s="698"/>
      <c r="D15" s="699"/>
      <c r="E15" s="716"/>
      <c r="F15" s="698"/>
      <c r="G15" s="699"/>
      <c r="H15" s="700"/>
      <c r="I15" s="715"/>
      <c r="J15" s="715"/>
      <c r="K15" s="701"/>
      <c r="M15" s="700"/>
      <c r="N15" s="720"/>
      <c r="O15" s="698"/>
      <c r="P15" s="698"/>
      <c r="Q15" s="700"/>
      <c r="R15" s="700"/>
      <c r="S15" s="702"/>
      <c r="T15" s="702"/>
      <c r="U15" s="702"/>
      <c r="V15" s="702"/>
      <c r="W15" s="704"/>
    </row>
    <row r="16" spans="1:23" ht="15.6">
      <c r="A16" s="543">
        <f>+A14+1</f>
        <v>4</v>
      </c>
      <c r="B16" s="698"/>
      <c r="C16" s="699" t="s">
        <v>633</v>
      </c>
      <c r="D16" s="699"/>
      <c r="E16" s="466" t="str">
        <f>"Appendix A, Line "&amp;'Appendix A'!$A$84&amp;""</f>
        <v>Appendix A, Line 47</v>
      </c>
      <c r="F16" s="698"/>
      <c r="G16" s="699"/>
      <c r="H16" s="718" t="e">
        <f>+'Appendix A'!N84</f>
        <v>#DIV/0!</v>
      </c>
      <c r="I16" s="715"/>
      <c r="J16" s="715"/>
      <c r="K16" s="701"/>
      <c r="M16" s="700"/>
      <c r="N16" s="720"/>
      <c r="O16" s="721"/>
      <c r="P16" s="721"/>
      <c r="Q16" s="700"/>
      <c r="R16" s="700"/>
      <c r="S16" s="722"/>
      <c r="T16" s="723"/>
      <c r="U16" s="724"/>
      <c r="V16" s="702"/>
      <c r="W16" s="704"/>
    </row>
    <row r="17" spans="1:23" ht="15.6">
      <c r="A17" s="543"/>
      <c r="B17" s="698"/>
      <c r="C17" s="699"/>
      <c r="D17" s="699"/>
      <c r="E17" s="716"/>
      <c r="F17" s="698"/>
      <c r="G17" s="699"/>
      <c r="H17" s="725"/>
      <c r="I17" s="715"/>
      <c r="J17" s="715"/>
      <c r="K17" s="701"/>
      <c r="M17" s="725"/>
      <c r="N17" s="720"/>
      <c r="O17" s="698"/>
      <c r="P17" s="698"/>
      <c r="Q17" s="700"/>
      <c r="R17" s="700"/>
      <c r="S17" s="710"/>
      <c r="T17" s="702"/>
      <c r="U17" s="726"/>
      <c r="V17" s="703"/>
      <c r="W17" s="704"/>
    </row>
    <row r="18" spans="1:23" ht="15.6">
      <c r="A18" s="543">
        <f>+A16+1</f>
        <v>5</v>
      </c>
      <c r="B18" s="698"/>
      <c r="C18" s="699" t="s">
        <v>642</v>
      </c>
      <c r="D18" s="699"/>
      <c r="E18" s="466" t="str">
        <f>"Appendix A, Line "&amp;'Appendix A'!$A$100&amp;""</f>
        <v>Appendix A, Line 58</v>
      </c>
      <c r="F18" s="698"/>
      <c r="G18" s="699"/>
      <c r="H18" s="718" t="e">
        <f>+'Appendix A'!N100</f>
        <v>#DIV/0!</v>
      </c>
      <c r="I18" s="715"/>
      <c r="J18" s="715"/>
      <c r="K18" s="701"/>
      <c r="M18" s="725"/>
      <c r="N18" s="720"/>
      <c r="O18" s="700"/>
      <c r="P18" s="700"/>
      <c r="Q18" s="700"/>
      <c r="R18" s="700"/>
      <c r="S18" s="702"/>
      <c r="T18" s="702"/>
      <c r="U18" s="727"/>
      <c r="V18" s="702"/>
      <c r="W18" s="704"/>
    </row>
    <row r="19" spans="1:23" ht="15.6">
      <c r="A19" s="543"/>
      <c r="B19" s="698"/>
      <c r="C19" s="699"/>
      <c r="D19" s="699"/>
      <c r="E19" s="716"/>
      <c r="F19" s="698"/>
      <c r="G19" s="699"/>
      <c r="H19" s="718"/>
      <c r="I19" s="715"/>
      <c r="J19" s="715"/>
      <c r="K19" s="701"/>
      <c r="M19" s="725"/>
      <c r="N19" s="720"/>
      <c r="O19" s="700"/>
      <c r="P19" s="700"/>
      <c r="Q19" s="700"/>
      <c r="R19" s="700"/>
      <c r="S19" s="702"/>
      <c r="T19" s="702"/>
      <c r="U19" s="727"/>
      <c r="V19" s="702"/>
      <c r="W19" s="704"/>
    </row>
    <row r="20" spans="1:23" ht="15.6">
      <c r="A20" s="543">
        <f>+A18+1</f>
        <v>6</v>
      </c>
      <c r="B20" s="698"/>
      <c r="C20" s="699" t="s">
        <v>669</v>
      </c>
      <c r="D20" s="699"/>
      <c r="E20" s="466" t="str">
        <f>"Appendix A, Line "&amp;'Appendix A'!A88&amp;" + Line "&amp;'Appendix A'!A89&amp;""</f>
        <v>Appendix A, Line 49 + Line 50</v>
      </c>
      <c r="F20" s="698"/>
      <c r="G20" s="699"/>
      <c r="H20" s="718" t="e">
        <f>+'Appendix A'!N88+'Appendix A'!N89</f>
        <v>#DIV/0!</v>
      </c>
      <c r="I20" s="715"/>
      <c r="J20" s="715"/>
      <c r="K20" s="701"/>
      <c r="M20" s="725"/>
      <c r="N20" s="720"/>
      <c r="O20" s="700"/>
      <c r="P20" s="700"/>
      <c r="Q20" s="700"/>
      <c r="R20" s="700"/>
      <c r="S20" s="702"/>
      <c r="T20" s="702"/>
      <c r="U20" s="727"/>
      <c r="V20" s="702"/>
      <c r="W20" s="704"/>
    </row>
    <row r="21" spans="1:23" ht="15.6">
      <c r="A21" s="543"/>
      <c r="B21" s="698"/>
      <c r="C21" s="699"/>
      <c r="D21" s="699"/>
      <c r="E21" s="716"/>
      <c r="F21" s="698"/>
      <c r="G21" s="699"/>
      <c r="H21" s="718"/>
      <c r="I21" s="715"/>
      <c r="J21" s="880"/>
      <c r="K21" s="881"/>
      <c r="L21" s="882"/>
      <c r="M21" s="725"/>
      <c r="N21" s="720"/>
      <c r="O21" s="700"/>
      <c r="P21" s="700"/>
      <c r="Q21" s="700"/>
      <c r="R21" s="700"/>
      <c r="S21" s="702"/>
      <c r="T21" s="702"/>
      <c r="U21" s="727"/>
      <c r="V21" s="702"/>
      <c r="W21" s="704"/>
    </row>
    <row r="22" spans="1:23" ht="15.6">
      <c r="A22" s="543">
        <f>+A20+1</f>
        <v>7</v>
      </c>
      <c r="B22" s="698"/>
      <c r="C22" s="699" t="s">
        <v>33</v>
      </c>
      <c r="D22" s="699"/>
      <c r="E22" s="466" t="str">
        <f>"Appendix A 1, Line "&amp;'Appendix A'!$A$123&amp;""</f>
        <v>Appendix A 1, Line 74</v>
      </c>
      <c r="F22" s="698"/>
      <c r="G22" s="699"/>
      <c r="H22" s="719">
        <f>+'Appendix A'!N123</f>
        <v>0</v>
      </c>
      <c r="I22" s="715"/>
      <c r="J22" s="715"/>
      <c r="K22" s="701"/>
      <c r="M22" s="725"/>
      <c r="N22" s="720"/>
      <c r="O22" s="700"/>
      <c r="P22" s="700"/>
      <c r="Q22" s="700"/>
      <c r="R22" s="700"/>
      <c r="S22" s="702"/>
      <c r="T22" s="702"/>
      <c r="U22" s="727"/>
      <c r="V22" s="702"/>
      <c r="W22" s="704"/>
    </row>
    <row r="23" spans="1:23" ht="15.6">
      <c r="A23" s="543"/>
      <c r="B23" s="698"/>
      <c r="C23" s="699"/>
      <c r="D23" s="699"/>
      <c r="E23" s="716"/>
      <c r="F23" s="698"/>
      <c r="G23" s="699"/>
      <c r="H23" s="718"/>
      <c r="I23" s="715"/>
      <c r="J23" s="715"/>
      <c r="K23" s="701"/>
      <c r="M23" s="725"/>
      <c r="N23" s="720"/>
      <c r="O23" s="700"/>
      <c r="P23" s="700"/>
      <c r="Q23" s="700"/>
      <c r="R23" s="700"/>
      <c r="S23" s="702"/>
      <c r="T23" s="702"/>
      <c r="U23" s="727"/>
      <c r="V23" s="702"/>
      <c r="W23" s="704"/>
    </row>
    <row r="24" spans="1:23" ht="15.6">
      <c r="A24" s="543">
        <f>+A22+1</f>
        <v>8</v>
      </c>
      <c r="B24" s="698"/>
      <c r="C24" s="699" t="s">
        <v>644</v>
      </c>
      <c r="D24" s="699"/>
      <c r="E24" s="477" t="str">
        <f>"(Sum of Lines "&amp;A16&amp;" through "&amp;A22&amp;")"</f>
        <v>(Sum of Lines 4 through 7)</v>
      </c>
      <c r="F24" s="698"/>
      <c r="G24" s="699"/>
      <c r="H24" s="718" t="e">
        <f>+SUM(H16:H22)</f>
        <v>#DIV/0!</v>
      </c>
      <c r="I24" s="715"/>
      <c r="J24" s="715"/>
      <c r="K24" s="701"/>
      <c r="M24" s="725"/>
      <c r="N24" s="720"/>
      <c r="O24" s="700"/>
      <c r="P24" s="700"/>
      <c r="Q24" s="700"/>
      <c r="R24" s="700"/>
      <c r="S24" s="702"/>
      <c r="T24" s="702"/>
      <c r="U24" s="727"/>
      <c r="V24" s="702"/>
      <c r="W24" s="704"/>
    </row>
    <row r="25" spans="1:23" ht="15.6">
      <c r="A25" s="543"/>
      <c r="B25" s="698"/>
      <c r="C25" s="699"/>
      <c r="D25" s="699"/>
      <c r="E25" s="716"/>
      <c r="F25" s="698"/>
      <c r="G25" s="699"/>
      <c r="H25" s="718"/>
      <c r="I25" s="715"/>
      <c r="J25" s="715"/>
      <c r="K25" s="701"/>
      <c r="M25" s="725"/>
      <c r="N25" s="720"/>
      <c r="O25" s="700"/>
      <c r="P25" s="700"/>
      <c r="Q25" s="700"/>
      <c r="R25" s="700"/>
      <c r="S25" s="702"/>
      <c r="T25" s="702"/>
      <c r="U25" s="727"/>
      <c r="V25" s="702"/>
      <c r="W25" s="704"/>
    </row>
    <row r="26" spans="1:23" ht="15.6">
      <c r="A26" s="543">
        <f>+A24+1</f>
        <v>9</v>
      </c>
      <c r="B26" s="698"/>
      <c r="C26" s="714" t="s">
        <v>645</v>
      </c>
      <c r="D26" s="699"/>
      <c r="E26" s="477" t="str">
        <f>"Line "&amp;A24&amp;" / Line "&amp;A12&amp;""</f>
        <v>Line 8 / Line 1</v>
      </c>
      <c r="F26" s="698"/>
      <c r="G26" s="699"/>
      <c r="H26" s="796" t="e">
        <f>+H24/H12</f>
        <v>#DIV/0!</v>
      </c>
      <c r="I26" s="715"/>
      <c r="J26" s="715"/>
      <c r="K26" s="701"/>
      <c r="M26" s="728"/>
      <c r="N26" s="729"/>
      <c r="O26" s="700"/>
      <c r="P26" s="700"/>
      <c r="Q26" s="730"/>
      <c r="R26" s="730"/>
      <c r="S26" s="731"/>
      <c r="T26" s="701"/>
      <c r="U26" s="701"/>
      <c r="V26" s="703"/>
      <c r="W26" s="702" t="s">
        <v>2</v>
      </c>
    </row>
    <row r="27" spans="1:23" ht="15.6">
      <c r="A27" s="543"/>
      <c r="B27" s="698"/>
      <c r="C27" s="699"/>
      <c r="D27" s="699"/>
      <c r="E27" s="716"/>
      <c r="F27" s="698"/>
      <c r="G27" s="699"/>
      <c r="H27" s="725"/>
      <c r="I27" s="715"/>
      <c r="J27" s="715"/>
      <c r="K27" s="701"/>
      <c r="M27" s="725"/>
      <c r="N27" s="720"/>
      <c r="O27" s="700"/>
      <c r="P27" s="700"/>
      <c r="Q27" s="700"/>
      <c r="R27" s="700"/>
      <c r="S27" s="732"/>
      <c r="T27" s="702"/>
      <c r="U27" s="702"/>
      <c r="V27" s="702"/>
      <c r="W27" s="704"/>
    </row>
    <row r="28" spans="1:23" ht="15.6">
      <c r="A28" s="543">
        <f>+A26+1</f>
        <v>10</v>
      </c>
      <c r="B28" s="698"/>
      <c r="C28" s="699" t="s">
        <v>643</v>
      </c>
      <c r="D28" s="699"/>
      <c r="E28" s="466" t="str">
        <f>"Appendix A 1, Line "&amp;'Appendix A'!A113&amp;" + "&amp;'Appendix A'!A118&amp;""</f>
        <v>Appendix A 1, Line 69 + 72</v>
      </c>
      <c r="F28" s="698"/>
      <c r="G28" s="699"/>
      <c r="H28" s="718" t="e">
        <f>+'Appendix A'!N113+'Appendix A'!N118</f>
        <v>#DIV/0!</v>
      </c>
      <c r="I28" s="715"/>
      <c r="J28" s="715"/>
      <c r="K28" s="701"/>
      <c r="M28" s="725"/>
      <c r="N28" s="720"/>
      <c r="O28" s="698"/>
      <c r="P28" s="698"/>
      <c r="Q28" s="733"/>
      <c r="R28" s="733"/>
      <c r="S28" s="734"/>
      <c r="T28" s="702"/>
      <c r="U28" s="702"/>
      <c r="V28" s="702"/>
      <c r="W28" s="704"/>
    </row>
    <row r="29" spans="1:23" ht="15.6">
      <c r="A29" s="543"/>
      <c r="B29" s="698"/>
      <c r="C29" s="699"/>
      <c r="D29" s="699"/>
      <c r="E29" s="716"/>
      <c r="F29" s="698"/>
      <c r="G29" s="699"/>
      <c r="H29" s="725"/>
      <c r="I29" s="715"/>
      <c r="J29" s="715"/>
      <c r="K29" s="701"/>
      <c r="M29" s="725"/>
      <c r="N29" s="720"/>
      <c r="O29" s="698"/>
      <c r="P29" s="698"/>
      <c r="Q29" s="733"/>
      <c r="R29" s="733"/>
      <c r="S29" s="734"/>
      <c r="T29" s="702"/>
      <c r="U29" s="702"/>
      <c r="V29" s="702"/>
      <c r="W29" s="704"/>
    </row>
    <row r="30" spans="1:23" ht="15.6">
      <c r="A30" s="543">
        <f>+A28+1</f>
        <v>11</v>
      </c>
      <c r="B30" s="735"/>
      <c r="C30" s="736" t="s">
        <v>646</v>
      </c>
      <c r="D30" s="700"/>
      <c r="E30" s="477" t="str">
        <f>"Line "&amp;A28&amp;" / Line "&amp;A14&amp;""</f>
        <v>Line 10 / Line 3</v>
      </c>
      <c r="F30" s="698"/>
      <c r="G30" s="700"/>
      <c r="H30" s="796" t="e">
        <f>+H28/H14</f>
        <v>#DIV/0!</v>
      </c>
      <c r="I30" s="715"/>
      <c r="J30" s="715"/>
      <c r="K30" s="701"/>
      <c r="M30" s="728"/>
      <c r="N30" s="729"/>
      <c r="O30" s="698"/>
      <c r="P30" s="698"/>
      <c r="Q30" s="733"/>
      <c r="R30" s="733"/>
      <c r="S30" s="734"/>
      <c r="T30" s="702"/>
      <c r="U30" s="702"/>
      <c r="V30" s="702"/>
      <c r="W30" s="704"/>
    </row>
    <row r="31" spans="1:23" ht="15.6">
      <c r="A31" s="543"/>
      <c r="B31" s="698"/>
      <c r="C31" s="699"/>
      <c r="D31" s="699"/>
      <c r="E31" s="716"/>
      <c r="F31" s="698"/>
      <c r="G31" s="699"/>
      <c r="H31" s="725"/>
      <c r="I31" s="715"/>
      <c r="J31" s="715"/>
      <c r="K31" s="701"/>
      <c r="M31" s="725"/>
      <c r="N31" s="720"/>
      <c r="O31" s="698"/>
      <c r="P31" s="698"/>
      <c r="Q31" s="733"/>
      <c r="R31" s="733"/>
      <c r="S31" s="734"/>
      <c r="T31" s="702"/>
      <c r="U31" s="702"/>
      <c r="V31" s="702"/>
      <c r="W31" s="704"/>
    </row>
    <row r="32" spans="1:23" ht="15.6">
      <c r="A32" s="543">
        <f>+A30+1</f>
        <v>12</v>
      </c>
      <c r="B32" s="698"/>
      <c r="C32" s="699" t="s">
        <v>660</v>
      </c>
      <c r="D32" s="698"/>
      <c r="E32" s="469" t="str">
        <f>"Workpaper 11, Line "&amp;'11-ROE Adder'!A19&amp;""</f>
        <v>Workpaper 11, Line 8</v>
      </c>
      <c r="F32" s="698"/>
      <c r="G32" s="698"/>
      <c r="H32" s="838" t="e">
        <f>+'11-ROE Adder'!G19</f>
        <v>#DIV/0!</v>
      </c>
      <c r="I32" s="698"/>
      <c r="J32" s="698"/>
      <c r="K32" s="698"/>
      <c r="L32" s="698"/>
      <c r="M32" s="698"/>
      <c r="N32" s="700"/>
      <c r="O32" s="700"/>
      <c r="P32" s="700"/>
      <c r="Q32" s="700"/>
      <c r="R32" s="700"/>
      <c r="S32" s="698"/>
      <c r="T32" s="700"/>
      <c r="U32" s="699"/>
      <c r="V32" s="700"/>
      <c r="W32" s="704"/>
    </row>
    <row r="33" spans="1:23" ht="15.6">
      <c r="A33" s="543"/>
      <c r="B33" s="698"/>
      <c r="C33" s="699"/>
      <c r="D33" s="698"/>
      <c r="E33" s="698"/>
      <c r="F33" s="698"/>
      <c r="G33" s="698"/>
      <c r="H33" s="698"/>
      <c r="I33" s="698"/>
      <c r="J33" s="698"/>
      <c r="K33" s="698"/>
      <c r="L33" s="698"/>
      <c r="M33" s="698"/>
      <c r="N33" s="700"/>
      <c r="O33" s="700"/>
      <c r="P33" s="700"/>
      <c r="Q33" s="700"/>
      <c r="R33" s="700"/>
      <c r="S33" s="698"/>
      <c r="T33" s="700"/>
      <c r="U33" s="699"/>
      <c r="V33" s="700"/>
      <c r="W33" s="704"/>
    </row>
    <row r="34" spans="1:23" ht="15.6">
      <c r="A34" s="543">
        <f>+A32+1</f>
        <v>13</v>
      </c>
      <c r="B34" s="698"/>
      <c r="C34" s="699" t="s">
        <v>662</v>
      </c>
      <c r="D34" s="698"/>
      <c r="E34" s="477" t="str">
        <f>"Line "&amp;A32&amp;" / Line "&amp;A14&amp;""</f>
        <v>Line 12 / Line 3</v>
      </c>
      <c r="F34" s="698"/>
      <c r="G34" s="698"/>
      <c r="H34" s="839" t="e">
        <f>+H32/H14</f>
        <v>#DIV/0!</v>
      </c>
      <c r="I34" s="698"/>
      <c r="J34" s="698"/>
      <c r="K34" s="698"/>
      <c r="L34" s="698"/>
      <c r="M34" s="698"/>
      <c r="N34" s="700"/>
      <c r="O34" s="700"/>
      <c r="P34" s="700"/>
      <c r="Q34" s="700"/>
      <c r="R34" s="700"/>
      <c r="S34" s="698"/>
      <c r="T34" s="700"/>
      <c r="U34" s="699"/>
      <c r="V34" s="700"/>
      <c r="W34" s="704"/>
    </row>
    <row r="35" spans="1:23" ht="15.6">
      <c r="A35" s="543"/>
      <c r="B35" s="698"/>
      <c r="C35" s="699"/>
      <c r="D35" s="698"/>
      <c r="E35" s="698"/>
      <c r="F35" s="698"/>
      <c r="G35" s="698"/>
      <c r="H35" s="698"/>
      <c r="I35" s="698"/>
      <c r="J35" s="698"/>
      <c r="K35" s="698"/>
      <c r="L35" s="698"/>
      <c r="M35" s="698"/>
      <c r="N35" s="700"/>
      <c r="O35" s="700"/>
      <c r="P35" s="700"/>
      <c r="Q35" s="700"/>
      <c r="R35" s="700"/>
      <c r="S35" s="698"/>
      <c r="T35" s="700"/>
      <c r="U35" s="699"/>
      <c r="V35" s="700"/>
      <c r="W35" s="704"/>
    </row>
    <row r="36" spans="1:23" ht="15.6">
      <c r="A36" s="543"/>
      <c r="B36" s="698"/>
      <c r="C36" s="698"/>
      <c r="D36" s="714"/>
      <c r="E36" s="698"/>
      <c r="F36" s="699"/>
      <c r="G36" s="714"/>
      <c r="H36" s="699"/>
      <c r="I36" s="699"/>
      <c r="J36" s="704"/>
      <c r="K36" s="704"/>
      <c r="L36" s="704"/>
      <c r="M36" s="704"/>
      <c r="N36" s="704"/>
      <c r="O36" s="704"/>
      <c r="P36" s="704"/>
      <c r="Q36" s="702"/>
      <c r="R36" s="702"/>
      <c r="S36" s="702"/>
      <c r="T36" s="702"/>
      <c r="U36" s="704"/>
      <c r="V36" s="702"/>
      <c r="W36" s="704"/>
    </row>
    <row r="37" spans="1:23">
      <c r="A37" s="783"/>
      <c r="B37" s="701"/>
      <c r="C37" s="738">
        <v>1</v>
      </c>
      <c r="D37" s="738">
        <f>+C37+1</f>
        <v>2</v>
      </c>
      <c r="E37" s="738">
        <f t="shared" ref="E37:G37" si="0">+D37+1</f>
        <v>3</v>
      </c>
      <c r="F37" s="738">
        <f t="shared" si="0"/>
        <v>4</v>
      </c>
      <c r="G37" s="738">
        <f t="shared" si="0"/>
        <v>5</v>
      </c>
      <c r="H37" s="738">
        <f t="shared" ref="H37:R37" si="1">+G37+1</f>
        <v>6</v>
      </c>
      <c r="I37" s="738">
        <f t="shared" si="1"/>
        <v>7</v>
      </c>
      <c r="J37" s="738">
        <f t="shared" si="1"/>
        <v>8</v>
      </c>
      <c r="K37" s="738">
        <f t="shared" si="1"/>
        <v>9</v>
      </c>
      <c r="L37" s="738">
        <f t="shared" si="1"/>
        <v>10</v>
      </c>
      <c r="M37" s="738">
        <f t="shared" si="1"/>
        <v>11</v>
      </c>
      <c r="N37" s="738">
        <f t="shared" si="1"/>
        <v>12</v>
      </c>
      <c r="O37" s="738">
        <f t="shared" si="1"/>
        <v>13</v>
      </c>
      <c r="P37" s="738">
        <f t="shared" si="1"/>
        <v>14</v>
      </c>
      <c r="Q37" s="738">
        <f t="shared" si="1"/>
        <v>15</v>
      </c>
      <c r="R37" s="738">
        <f t="shared" si="1"/>
        <v>16</v>
      </c>
      <c r="V37" s="739"/>
      <c r="W37" s="739"/>
    </row>
    <row r="38" spans="1:23" ht="53.4">
      <c r="A38" s="784" t="s">
        <v>634</v>
      </c>
      <c r="B38" s="740"/>
      <c r="C38" s="740" t="s">
        <v>635</v>
      </c>
      <c r="D38" s="742" t="s">
        <v>650</v>
      </c>
      <c r="E38" s="806" t="str">
        <f>+C26</f>
        <v>Annual Factor for Expenses</v>
      </c>
      <c r="F38" s="741" t="s">
        <v>649</v>
      </c>
      <c r="G38" s="806" t="s">
        <v>651</v>
      </c>
      <c r="H38" s="742" t="s">
        <v>661</v>
      </c>
      <c r="I38" s="742" t="s">
        <v>764</v>
      </c>
      <c r="J38" s="743" t="s">
        <v>636</v>
      </c>
      <c r="K38" s="742" t="s">
        <v>769</v>
      </c>
      <c r="L38" s="744" t="s">
        <v>637</v>
      </c>
      <c r="M38" s="744" t="s">
        <v>668</v>
      </c>
      <c r="N38" s="842" t="s">
        <v>638</v>
      </c>
      <c r="O38" s="744" t="s">
        <v>639</v>
      </c>
      <c r="P38" s="744" t="s">
        <v>640</v>
      </c>
      <c r="Q38" s="744" t="s">
        <v>341</v>
      </c>
      <c r="R38" s="744" t="s">
        <v>641</v>
      </c>
      <c r="V38" s="701"/>
      <c r="W38" s="701"/>
    </row>
    <row r="39" spans="1:23" ht="71.25" customHeight="1">
      <c r="A39" s="785"/>
      <c r="B39" s="745"/>
      <c r="C39" s="871" t="s">
        <v>461</v>
      </c>
      <c r="D39" s="872" t="str">
        <f>"Workpaper 1-RB Items, Line "&amp;'1-RB Items'!A25&amp;""</f>
        <v>Workpaper 1-RB Items, Line 14</v>
      </c>
      <c r="E39" s="873" t="str">
        <f>"Line "&amp;A26&amp;""</f>
        <v>Line 9</v>
      </c>
      <c r="F39" s="868" t="str">
        <f>"Col."&amp;D37&amp;" * Col. "&amp;E37&amp;""</f>
        <v>Col.2 * Col. 3</v>
      </c>
      <c r="G39" s="872" t="str">
        <f>"Workpaper 1-RB Items, Line "&amp;'1-RB Items'!A46&amp;""</f>
        <v>Workpaper 1-RB Items, Line 28</v>
      </c>
      <c r="H39" s="868" t="str">
        <f>"Col."&amp;D37&amp;" + Col. "&amp;G37&amp;""</f>
        <v>Col.2 + Col. 5</v>
      </c>
      <c r="I39" s="873" t="str">
        <f>"Line "&amp;A30&amp;""</f>
        <v>Line 11</v>
      </c>
      <c r="J39" s="868" t="str">
        <f>"Col."&amp;H37&amp;" + Col. "&amp;I37&amp;""</f>
        <v>Col.6 + Col. 7</v>
      </c>
      <c r="K39" s="872" t="str">
        <f>"Workpaper 1-RB Items, Line "&amp;'1-RB Items'!A96&amp;""</f>
        <v>Workpaper 1-RB Items, Line 57</v>
      </c>
      <c r="L39" s="868" t="str">
        <f>"Col."&amp;F37&amp;" + Col. "&amp;J37&amp;" + Col. "&amp;K37&amp;""</f>
        <v>Col.4 + Col. 8 + Col. 9</v>
      </c>
      <c r="M39" s="817" t="s">
        <v>653</v>
      </c>
      <c r="N39" s="893" t="str">
        <f>"Col. "&amp;H37&amp;" * Col. "&amp;M37&amp;" / 1.00% * Workpaper 11-ROE Adder Line "&amp;'11-ROE Adder'!A19&amp;""</f>
        <v>Col. 6 * Col. 11 / 1.00% * Workpaper 11-ROE Adder Line 8</v>
      </c>
      <c r="O39" s="868" t="str">
        <f>"Col. "&amp;L37&amp;" + Col. "&amp;N37&amp;""</f>
        <v>Col. 10 + Col. 12</v>
      </c>
      <c r="P39" s="807" t="s">
        <v>324</v>
      </c>
      <c r="Q39" s="892" t="s">
        <v>326</v>
      </c>
      <c r="R39" s="894" t="str">
        <f>"Col."&amp;O37&amp;" + Col. "&amp;P37&amp;" + Col. "&amp;Q37&amp;""</f>
        <v>Col.13 + Col. 14 + Col. 15</v>
      </c>
      <c r="V39" s="701"/>
      <c r="W39" s="701"/>
    </row>
    <row r="40" spans="1:23">
      <c r="A40" s="786"/>
      <c r="B40" s="746"/>
      <c r="C40" s="746"/>
      <c r="D40" s="746"/>
      <c r="E40" s="746"/>
      <c r="F40" s="747"/>
      <c r="G40" s="747"/>
      <c r="H40" s="746"/>
      <c r="I40" s="746"/>
      <c r="J40" s="748"/>
      <c r="K40" s="746"/>
      <c r="L40" s="748"/>
      <c r="M40" s="748"/>
      <c r="N40" s="746"/>
      <c r="O40" s="748"/>
      <c r="P40" s="749"/>
      <c r="Q40" s="799"/>
      <c r="R40" s="749"/>
      <c r="V40" s="701"/>
      <c r="W40" s="701"/>
    </row>
    <row r="41" spans="1:23">
      <c r="A41" s="787">
        <f>+A34+1</f>
        <v>14</v>
      </c>
      <c r="B41" s="750"/>
      <c r="C41" s="751" t="s">
        <v>585</v>
      </c>
      <c r="D41" s="779"/>
      <c r="E41" s="754"/>
      <c r="F41" s="755"/>
      <c r="G41" s="780"/>
      <c r="H41" s="780"/>
      <c r="I41" s="754"/>
      <c r="J41" s="756"/>
      <c r="K41" s="780"/>
      <c r="L41" s="756"/>
      <c r="M41" s="756"/>
      <c r="N41" s="751"/>
      <c r="O41" s="756"/>
      <c r="P41" s="798"/>
      <c r="Q41" s="339"/>
      <c r="R41" s="756"/>
      <c r="V41" s="701"/>
      <c r="W41" s="701"/>
    </row>
    <row r="42" spans="1:23">
      <c r="A42" s="787">
        <f>+A41+1</f>
        <v>15</v>
      </c>
      <c r="B42" s="750"/>
      <c r="C42" s="752" t="s">
        <v>365</v>
      </c>
      <c r="D42" s="757">
        <f>+'1-RB Items'!O25</f>
        <v>0</v>
      </c>
      <c r="E42" s="797" t="e">
        <f>+H26</f>
        <v>#DIV/0!</v>
      </c>
      <c r="F42" s="755" t="e">
        <f t="shared" ref="F42:F59" si="2">+D42*E42</f>
        <v>#DIV/0!</v>
      </c>
      <c r="G42" s="757">
        <f>+'1-RB Items'!O46</f>
        <v>0</v>
      </c>
      <c r="H42" s="753">
        <f t="shared" ref="H42:H59" si="3">+D42+SUM(G42:G42)</f>
        <v>0</v>
      </c>
      <c r="I42" s="797" t="e">
        <f>+H30</f>
        <v>#DIV/0!</v>
      </c>
      <c r="J42" s="756" t="e">
        <f>+H42*I42</f>
        <v>#DIV/0!</v>
      </c>
      <c r="K42" s="878">
        <f>+'1-RB Items'!C96</f>
        <v>0</v>
      </c>
      <c r="L42" s="756" t="e">
        <f t="shared" ref="L42:L59" si="4">+F42+J42+K42</f>
        <v>#DIV/0!</v>
      </c>
      <c r="M42" s="840">
        <v>0</v>
      </c>
      <c r="N42" s="870" t="e">
        <f>+'11-ROE Adder'!G19*M42/0.01*H42</f>
        <v>#DIV/0!</v>
      </c>
      <c r="O42" s="756" t="e">
        <f>+L42+N42</f>
        <v>#DIV/0!</v>
      </c>
      <c r="P42" s="758" t="e">
        <f>+'7b10-True-up Adjustment'!I36*'10b10-Schedule 10 ATRRs'!O42/'10b10-Schedule 10 ATRRs'!O61</f>
        <v>#DIV/0!</v>
      </c>
      <c r="Q42" s="800" t="e">
        <f>+'9-Corrections'!L29*'10b10-Schedule 10 ATRRs'!O42/'10b10-Schedule 10 ATRRs'!O61</f>
        <v>#DIV/0!</v>
      </c>
      <c r="R42" s="756" t="e">
        <f>+O42+P42</f>
        <v>#DIV/0!</v>
      </c>
      <c r="V42" s="701"/>
      <c r="W42" s="701"/>
    </row>
    <row r="43" spans="1:23">
      <c r="A43" s="787">
        <f t="shared" ref="A43:A59" si="5">+A42+1</f>
        <v>16</v>
      </c>
      <c r="B43" s="750"/>
      <c r="C43" s="752" t="s">
        <v>370</v>
      </c>
      <c r="D43" s="757">
        <f>+'1-RB Items'!P25</f>
        <v>0</v>
      </c>
      <c r="E43" s="797" t="e">
        <f>+E42</f>
        <v>#DIV/0!</v>
      </c>
      <c r="F43" s="755" t="e">
        <f t="shared" si="2"/>
        <v>#DIV/0!</v>
      </c>
      <c r="G43" s="753">
        <f>+'1-RB Items'!P46</f>
        <v>0</v>
      </c>
      <c r="H43" s="753">
        <f t="shared" si="3"/>
        <v>0</v>
      </c>
      <c r="I43" s="797" t="e">
        <f>+I42</f>
        <v>#DIV/0!</v>
      </c>
      <c r="J43" s="756" t="e">
        <f t="shared" ref="J43:J59" si="6">+H43*I43</f>
        <v>#DIV/0!</v>
      </c>
      <c r="K43" s="878">
        <f>+'1-RB Items'!D96</f>
        <v>0</v>
      </c>
      <c r="L43" s="756" t="e">
        <f t="shared" si="4"/>
        <v>#DIV/0!</v>
      </c>
      <c r="M43" s="840">
        <v>0</v>
      </c>
      <c r="N43" s="870" t="e">
        <f>+'11-ROE Adder'!G19*M43/0.01*H43</f>
        <v>#DIV/0!</v>
      </c>
      <c r="O43" s="756" t="e">
        <f t="shared" ref="O43:O59" si="7">+L43+N43</f>
        <v>#DIV/0!</v>
      </c>
      <c r="P43" s="758" t="e">
        <f>+'7b10-True-up Adjustment'!I36*'10b10-Schedule 10 ATRRs'!O43/'10b10-Schedule 10 ATRRs'!O61</f>
        <v>#DIV/0!</v>
      </c>
      <c r="Q43" s="800" t="e">
        <f>+'7b10-True-up Adjustment'!I36*'10b10-Schedule 10 ATRRs'!O43/'10b10-Schedule 10 ATRRs'!O61</f>
        <v>#DIV/0!</v>
      </c>
      <c r="R43" s="756" t="e">
        <f>+O43+P43</f>
        <v>#DIV/0!</v>
      </c>
      <c r="V43" s="701"/>
      <c r="W43" s="701"/>
    </row>
    <row r="44" spans="1:23">
      <c r="A44" s="787">
        <f t="shared" si="5"/>
        <v>17</v>
      </c>
      <c r="B44" s="750"/>
      <c r="C44" s="752" t="s">
        <v>371</v>
      </c>
      <c r="D44" s="757">
        <f>+'1-RB Items'!Q25</f>
        <v>0</v>
      </c>
      <c r="E44" s="797" t="e">
        <f t="shared" ref="E44:E59" si="8">+E43</f>
        <v>#DIV/0!</v>
      </c>
      <c r="F44" s="755" t="e">
        <f t="shared" si="2"/>
        <v>#DIV/0!</v>
      </c>
      <c r="G44" s="753">
        <f>+'1-RB Items'!Q46</f>
        <v>0</v>
      </c>
      <c r="H44" s="753">
        <f t="shared" si="3"/>
        <v>0</v>
      </c>
      <c r="I44" s="797" t="e">
        <f t="shared" ref="I44:I59" si="9">+I43</f>
        <v>#DIV/0!</v>
      </c>
      <c r="J44" s="756" t="e">
        <f t="shared" si="6"/>
        <v>#DIV/0!</v>
      </c>
      <c r="K44" s="878">
        <f>+'1-RB Items'!E96</f>
        <v>0</v>
      </c>
      <c r="L44" s="756" t="e">
        <f t="shared" si="4"/>
        <v>#DIV/0!</v>
      </c>
      <c r="M44" s="840">
        <v>0</v>
      </c>
      <c r="N44" s="870" t="e">
        <f>+'11-ROE Adder'!G19*M44/0.01*H44</f>
        <v>#DIV/0!</v>
      </c>
      <c r="O44" s="756" t="e">
        <f t="shared" si="7"/>
        <v>#DIV/0!</v>
      </c>
      <c r="P44" s="758" t="e">
        <f>+'7b10-True-up Adjustment'!I36*'10b10-Schedule 10 ATRRs'!O44/'10b10-Schedule 10 ATRRs'!O61</f>
        <v>#DIV/0!</v>
      </c>
      <c r="Q44" s="800" t="e">
        <f>+'7b10-True-up Adjustment'!I36*'10b10-Schedule 10 ATRRs'!O44/'10b10-Schedule 10 ATRRs'!O61</f>
        <v>#DIV/0!</v>
      </c>
      <c r="R44" s="756" t="e">
        <f>+O44+P44</f>
        <v>#DIV/0!</v>
      </c>
      <c r="V44" s="701"/>
      <c r="W44" s="701"/>
    </row>
    <row r="45" spans="1:23">
      <c r="A45" s="787">
        <f t="shared" si="5"/>
        <v>18</v>
      </c>
      <c r="B45" s="750"/>
      <c r="C45" s="752">
        <v>0</v>
      </c>
      <c r="D45" s="757">
        <v>0</v>
      </c>
      <c r="E45" s="797" t="e">
        <f t="shared" si="8"/>
        <v>#DIV/0!</v>
      </c>
      <c r="F45" s="755" t="e">
        <f t="shared" si="2"/>
        <v>#DIV/0!</v>
      </c>
      <c r="G45" s="753">
        <v>0</v>
      </c>
      <c r="H45" s="753">
        <f t="shared" si="3"/>
        <v>0</v>
      </c>
      <c r="I45" s="797" t="e">
        <f t="shared" si="9"/>
        <v>#DIV/0!</v>
      </c>
      <c r="J45" s="756" t="e">
        <f t="shared" si="6"/>
        <v>#DIV/0!</v>
      </c>
      <c r="K45" s="804">
        <v>0</v>
      </c>
      <c r="L45" s="756" t="e">
        <f t="shared" si="4"/>
        <v>#DIV/0!</v>
      </c>
      <c r="M45" s="840">
        <v>0</v>
      </c>
      <c r="N45" s="841">
        <v>0</v>
      </c>
      <c r="O45" s="756" t="e">
        <f t="shared" si="7"/>
        <v>#DIV/0!</v>
      </c>
      <c r="P45" s="758">
        <v>0</v>
      </c>
      <c r="Q45" s="800">
        <v>0</v>
      </c>
      <c r="R45" s="756" t="e">
        <f>+O45+P45</f>
        <v>#DIV/0!</v>
      </c>
      <c r="V45" s="701"/>
      <c r="W45" s="701"/>
    </row>
    <row r="46" spans="1:23">
      <c r="A46" s="787">
        <f t="shared" si="5"/>
        <v>19</v>
      </c>
      <c r="B46" s="750"/>
      <c r="C46" s="752">
        <v>0</v>
      </c>
      <c r="D46" s="757">
        <v>0</v>
      </c>
      <c r="E46" s="797" t="e">
        <f t="shared" si="8"/>
        <v>#DIV/0!</v>
      </c>
      <c r="F46" s="755" t="e">
        <f t="shared" si="2"/>
        <v>#DIV/0!</v>
      </c>
      <c r="G46" s="753">
        <v>0</v>
      </c>
      <c r="H46" s="753">
        <f t="shared" si="3"/>
        <v>0</v>
      </c>
      <c r="I46" s="797" t="e">
        <f t="shared" si="9"/>
        <v>#DIV/0!</v>
      </c>
      <c r="J46" s="756" t="e">
        <f t="shared" si="6"/>
        <v>#DIV/0!</v>
      </c>
      <c r="K46" s="759">
        <v>0</v>
      </c>
      <c r="L46" s="756" t="e">
        <f t="shared" si="4"/>
        <v>#DIV/0!</v>
      </c>
      <c r="M46" s="840">
        <v>0</v>
      </c>
      <c r="N46" s="841">
        <v>0</v>
      </c>
      <c r="O46" s="756" t="e">
        <f t="shared" si="7"/>
        <v>#DIV/0!</v>
      </c>
      <c r="P46" s="758">
        <v>0</v>
      </c>
      <c r="Q46" s="800">
        <v>0</v>
      </c>
      <c r="R46" s="756" t="e">
        <f t="shared" ref="R46:R60" si="10">L46+P46</f>
        <v>#DIV/0!</v>
      </c>
      <c r="V46" s="701"/>
      <c r="W46" s="701"/>
    </row>
    <row r="47" spans="1:23">
      <c r="A47" s="787">
        <f t="shared" si="5"/>
        <v>20</v>
      </c>
      <c r="B47" s="750"/>
      <c r="C47" s="752">
        <v>0</v>
      </c>
      <c r="D47" s="757">
        <v>0</v>
      </c>
      <c r="E47" s="797" t="e">
        <f t="shared" si="8"/>
        <v>#DIV/0!</v>
      </c>
      <c r="F47" s="755" t="e">
        <f t="shared" si="2"/>
        <v>#DIV/0!</v>
      </c>
      <c r="G47" s="753">
        <v>0</v>
      </c>
      <c r="H47" s="753">
        <f t="shared" si="3"/>
        <v>0</v>
      </c>
      <c r="I47" s="797" t="e">
        <f t="shared" si="9"/>
        <v>#DIV/0!</v>
      </c>
      <c r="J47" s="756" t="e">
        <f t="shared" si="6"/>
        <v>#DIV/0!</v>
      </c>
      <c r="K47" s="759">
        <v>0</v>
      </c>
      <c r="L47" s="756" t="e">
        <f t="shared" si="4"/>
        <v>#DIV/0!</v>
      </c>
      <c r="M47" s="840">
        <v>0</v>
      </c>
      <c r="N47" s="841">
        <v>0</v>
      </c>
      <c r="O47" s="756" t="e">
        <f t="shared" si="7"/>
        <v>#DIV/0!</v>
      </c>
      <c r="P47" s="758">
        <v>0</v>
      </c>
      <c r="Q47" s="800">
        <v>0</v>
      </c>
      <c r="R47" s="756" t="e">
        <f t="shared" si="10"/>
        <v>#DIV/0!</v>
      </c>
      <c r="V47" s="701"/>
      <c r="W47" s="701"/>
    </row>
    <row r="48" spans="1:23">
      <c r="A48" s="787">
        <f t="shared" si="5"/>
        <v>21</v>
      </c>
      <c r="B48" s="750"/>
      <c r="C48" s="752">
        <v>0</v>
      </c>
      <c r="D48" s="757">
        <v>0</v>
      </c>
      <c r="E48" s="797" t="e">
        <f t="shared" si="8"/>
        <v>#DIV/0!</v>
      </c>
      <c r="F48" s="755" t="e">
        <f t="shared" si="2"/>
        <v>#DIV/0!</v>
      </c>
      <c r="G48" s="753">
        <v>0</v>
      </c>
      <c r="H48" s="753">
        <f t="shared" si="3"/>
        <v>0</v>
      </c>
      <c r="I48" s="797" t="e">
        <f t="shared" si="9"/>
        <v>#DIV/0!</v>
      </c>
      <c r="J48" s="756" t="e">
        <f t="shared" si="6"/>
        <v>#DIV/0!</v>
      </c>
      <c r="K48" s="759">
        <v>0</v>
      </c>
      <c r="L48" s="756" t="e">
        <f t="shared" si="4"/>
        <v>#DIV/0!</v>
      </c>
      <c r="M48" s="840">
        <v>0</v>
      </c>
      <c r="N48" s="841">
        <v>0</v>
      </c>
      <c r="O48" s="756" t="e">
        <f t="shared" si="7"/>
        <v>#DIV/0!</v>
      </c>
      <c r="P48" s="758">
        <v>0</v>
      </c>
      <c r="Q48" s="800">
        <v>0</v>
      </c>
      <c r="R48" s="756" t="e">
        <f t="shared" si="10"/>
        <v>#DIV/0!</v>
      </c>
      <c r="V48" s="701"/>
      <c r="W48" s="701"/>
    </row>
    <row r="49" spans="1:23">
      <c r="A49" s="787">
        <f t="shared" si="5"/>
        <v>22</v>
      </c>
      <c r="B49" s="750"/>
      <c r="C49" s="752">
        <v>0</v>
      </c>
      <c r="D49" s="757">
        <v>0</v>
      </c>
      <c r="E49" s="797" t="e">
        <f t="shared" si="8"/>
        <v>#DIV/0!</v>
      </c>
      <c r="F49" s="755" t="e">
        <f t="shared" si="2"/>
        <v>#DIV/0!</v>
      </c>
      <c r="G49" s="753">
        <v>0</v>
      </c>
      <c r="H49" s="753">
        <f t="shared" si="3"/>
        <v>0</v>
      </c>
      <c r="I49" s="797" t="e">
        <f t="shared" si="9"/>
        <v>#DIV/0!</v>
      </c>
      <c r="J49" s="756" t="e">
        <f t="shared" si="6"/>
        <v>#DIV/0!</v>
      </c>
      <c r="K49" s="759">
        <v>0</v>
      </c>
      <c r="L49" s="756" t="e">
        <f t="shared" si="4"/>
        <v>#DIV/0!</v>
      </c>
      <c r="M49" s="840">
        <v>0</v>
      </c>
      <c r="N49" s="841">
        <v>0</v>
      </c>
      <c r="O49" s="756" t="e">
        <f t="shared" si="7"/>
        <v>#DIV/0!</v>
      </c>
      <c r="P49" s="758">
        <v>0</v>
      </c>
      <c r="Q49" s="800">
        <v>0</v>
      </c>
      <c r="R49" s="756" t="e">
        <f t="shared" si="10"/>
        <v>#DIV/0!</v>
      </c>
      <c r="V49" s="701"/>
      <c r="W49" s="701"/>
    </row>
    <row r="50" spans="1:23">
      <c r="A50" s="787">
        <f t="shared" si="5"/>
        <v>23</v>
      </c>
      <c r="B50" s="750"/>
      <c r="C50" s="752">
        <v>0</v>
      </c>
      <c r="D50" s="752">
        <v>0</v>
      </c>
      <c r="E50" s="797" t="e">
        <f t="shared" si="8"/>
        <v>#DIV/0!</v>
      </c>
      <c r="F50" s="755" t="e">
        <f t="shared" si="2"/>
        <v>#DIV/0!</v>
      </c>
      <c r="G50" s="753">
        <v>0</v>
      </c>
      <c r="H50" s="753">
        <f t="shared" si="3"/>
        <v>0</v>
      </c>
      <c r="I50" s="797" t="e">
        <f t="shared" si="9"/>
        <v>#DIV/0!</v>
      </c>
      <c r="J50" s="756" t="e">
        <f t="shared" si="6"/>
        <v>#DIV/0!</v>
      </c>
      <c r="K50" s="759">
        <v>0</v>
      </c>
      <c r="L50" s="756" t="e">
        <f t="shared" si="4"/>
        <v>#DIV/0!</v>
      </c>
      <c r="M50" s="840">
        <v>0</v>
      </c>
      <c r="N50" s="841">
        <v>0</v>
      </c>
      <c r="O50" s="756" t="e">
        <f t="shared" si="7"/>
        <v>#DIV/0!</v>
      </c>
      <c r="P50" s="758">
        <v>0</v>
      </c>
      <c r="Q50" s="800">
        <v>0</v>
      </c>
      <c r="R50" s="756" t="e">
        <f t="shared" si="10"/>
        <v>#DIV/0!</v>
      </c>
      <c r="V50" s="701"/>
      <c r="W50" s="701"/>
    </row>
    <row r="51" spans="1:23">
      <c r="A51" s="787">
        <f t="shared" si="5"/>
        <v>24</v>
      </c>
      <c r="B51" s="750"/>
      <c r="C51" s="752">
        <v>0</v>
      </c>
      <c r="D51" s="752">
        <v>0</v>
      </c>
      <c r="E51" s="797" t="e">
        <f t="shared" si="8"/>
        <v>#DIV/0!</v>
      </c>
      <c r="F51" s="755" t="e">
        <f t="shared" si="2"/>
        <v>#DIV/0!</v>
      </c>
      <c r="G51" s="753">
        <v>0</v>
      </c>
      <c r="H51" s="753">
        <f t="shared" si="3"/>
        <v>0</v>
      </c>
      <c r="I51" s="797" t="e">
        <f t="shared" si="9"/>
        <v>#DIV/0!</v>
      </c>
      <c r="J51" s="756" t="e">
        <f t="shared" si="6"/>
        <v>#DIV/0!</v>
      </c>
      <c r="K51" s="759">
        <v>0</v>
      </c>
      <c r="L51" s="756" t="e">
        <f t="shared" si="4"/>
        <v>#DIV/0!</v>
      </c>
      <c r="M51" s="840">
        <v>0</v>
      </c>
      <c r="N51" s="841">
        <v>0</v>
      </c>
      <c r="O51" s="756" t="e">
        <f t="shared" si="7"/>
        <v>#DIV/0!</v>
      </c>
      <c r="P51" s="758">
        <v>0</v>
      </c>
      <c r="Q51" s="800">
        <v>0</v>
      </c>
      <c r="R51" s="756" t="e">
        <f t="shared" si="10"/>
        <v>#DIV/0!</v>
      </c>
      <c r="V51" s="701"/>
      <c r="W51" s="701"/>
    </row>
    <row r="52" spans="1:23">
      <c r="A52" s="787">
        <f t="shared" si="5"/>
        <v>25</v>
      </c>
      <c r="B52" s="750"/>
      <c r="C52" s="752">
        <v>0</v>
      </c>
      <c r="D52" s="752">
        <v>0</v>
      </c>
      <c r="E52" s="797" t="e">
        <f t="shared" si="8"/>
        <v>#DIV/0!</v>
      </c>
      <c r="F52" s="755" t="e">
        <f t="shared" si="2"/>
        <v>#DIV/0!</v>
      </c>
      <c r="G52" s="753">
        <v>0</v>
      </c>
      <c r="H52" s="753">
        <f t="shared" si="3"/>
        <v>0</v>
      </c>
      <c r="I52" s="797" t="e">
        <f t="shared" si="9"/>
        <v>#DIV/0!</v>
      </c>
      <c r="J52" s="756" t="e">
        <f t="shared" si="6"/>
        <v>#DIV/0!</v>
      </c>
      <c r="K52" s="759">
        <v>0</v>
      </c>
      <c r="L52" s="756" t="e">
        <f t="shared" si="4"/>
        <v>#DIV/0!</v>
      </c>
      <c r="M52" s="840">
        <v>0</v>
      </c>
      <c r="N52" s="841">
        <v>0</v>
      </c>
      <c r="O52" s="756" t="e">
        <f t="shared" si="7"/>
        <v>#DIV/0!</v>
      </c>
      <c r="P52" s="758">
        <v>0</v>
      </c>
      <c r="Q52" s="800">
        <v>0</v>
      </c>
      <c r="R52" s="756" t="e">
        <f t="shared" si="10"/>
        <v>#DIV/0!</v>
      </c>
      <c r="V52" s="701"/>
      <c r="W52" s="701"/>
    </row>
    <row r="53" spans="1:23">
      <c r="A53" s="787">
        <f t="shared" si="5"/>
        <v>26</v>
      </c>
      <c r="B53" s="750"/>
      <c r="C53" s="752">
        <v>0</v>
      </c>
      <c r="D53" s="752">
        <v>0</v>
      </c>
      <c r="E53" s="797" t="e">
        <f t="shared" si="8"/>
        <v>#DIV/0!</v>
      </c>
      <c r="F53" s="755" t="e">
        <f t="shared" si="2"/>
        <v>#DIV/0!</v>
      </c>
      <c r="G53" s="753">
        <v>0</v>
      </c>
      <c r="H53" s="753">
        <f t="shared" si="3"/>
        <v>0</v>
      </c>
      <c r="I53" s="797" t="e">
        <f t="shared" si="9"/>
        <v>#DIV/0!</v>
      </c>
      <c r="J53" s="756" t="e">
        <f t="shared" si="6"/>
        <v>#DIV/0!</v>
      </c>
      <c r="K53" s="759">
        <v>0</v>
      </c>
      <c r="L53" s="756" t="e">
        <f t="shared" si="4"/>
        <v>#DIV/0!</v>
      </c>
      <c r="M53" s="840">
        <v>0</v>
      </c>
      <c r="N53" s="841">
        <v>0</v>
      </c>
      <c r="O53" s="756" t="e">
        <f t="shared" si="7"/>
        <v>#DIV/0!</v>
      </c>
      <c r="P53" s="758">
        <v>0</v>
      </c>
      <c r="Q53" s="800">
        <v>0</v>
      </c>
      <c r="R53" s="756" t="e">
        <f t="shared" si="10"/>
        <v>#DIV/0!</v>
      </c>
      <c r="V53" s="701"/>
      <c r="W53" s="701"/>
    </row>
    <row r="54" spans="1:23">
      <c r="A54" s="787">
        <f t="shared" si="5"/>
        <v>27</v>
      </c>
      <c r="B54" s="750"/>
      <c r="C54" s="752">
        <v>0</v>
      </c>
      <c r="D54" s="752">
        <v>0</v>
      </c>
      <c r="E54" s="797" t="e">
        <f t="shared" si="8"/>
        <v>#DIV/0!</v>
      </c>
      <c r="F54" s="755" t="e">
        <f t="shared" si="2"/>
        <v>#DIV/0!</v>
      </c>
      <c r="G54" s="753">
        <v>0</v>
      </c>
      <c r="H54" s="753">
        <f t="shared" si="3"/>
        <v>0</v>
      </c>
      <c r="I54" s="797" t="e">
        <f t="shared" si="9"/>
        <v>#DIV/0!</v>
      </c>
      <c r="J54" s="756" t="e">
        <f t="shared" si="6"/>
        <v>#DIV/0!</v>
      </c>
      <c r="K54" s="757">
        <v>0</v>
      </c>
      <c r="L54" s="756" t="e">
        <f t="shared" si="4"/>
        <v>#DIV/0!</v>
      </c>
      <c r="M54" s="840">
        <v>0</v>
      </c>
      <c r="N54" s="841">
        <v>0</v>
      </c>
      <c r="O54" s="756" t="e">
        <f t="shared" si="7"/>
        <v>#DIV/0!</v>
      </c>
      <c r="P54" s="758">
        <v>0</v>
      </c>
      <c r="Q54" s="800">
        <v>0</v>
      </c>
      <c r="R54" s="756" t="e">
        <f t="shared" si="10"/>
        <v>#DIV/0!</v>
      </c>
      <c r="V54" s="701"/>
      <c r="W54" s="701"/>
    </row>
    <row r="55" spans="1:23">
      <c r="A55" s="787">
        <f t="shared" si="5"/>
        <v>28</v>
      </c>
      <c r="B55" s="750"/>
      <c r="C55" s="752">
        <v>0</v>
      </c>
      <c r="D55" s="752">
        <v>0</v>
      </c>
      <c r="E55" s="797" t="e">
        <f t="shared" si="8"/>
        <v>#DIV/0!</v>
      </c>
      <c r="F55" s="755" t="e">
        <f t="shared" si="2"/>
        <v>#DIV/0!</v>
      </c>
      <c r="G55" s="753">
        <v>0</v>
      </c>
      <c r="H55" s="753">
        <f t="shared" si="3"/>
        <v>0</v>
      </c>
      <c r="I55" s="797" t="e">
        <f t="shared" si="9"/>
        <v>#DIV/0!</v>
      </c>
      <c r="J55" s="756" t="e">
        <f t="shared" si="6"/>
        <v>#DIV/0!</v>
      </c>
      <c r="K55" s="757">
        <v>0</v>
      </c>
      <c r="L55" s="760" t="e">
        <f t="shared" si="4"/>
        <v>#DIV/0!</v>
      </c>
      <c r="M55" s="840">
        <v>0</v>
      </c>
      <c r="N55" s="841">
        <v>0</v>
      </c>
      <c r="O55" s="756" t="e">
        <f t="shared" si="7"/>
        <v>#DIV/0!</v>
      </c>
      <c r="P55" s="758">
        <v>0</v>
      </c>
      <c r="Q55" s="800">
        <v>0</v>
      </c>
      <c r="R55" s="756" t="e">
        <f t="shared" si="10"/>
        <v>#DIV/0!</v>
      </c>
      <c r="V55" s="701"/>
      <c r="W55" s="701"/>
    </row>
    <row r="56" spans="1:23">
      <c r="A56" s="787">
        <f t="shared" si="5"/>
        <v>29</v>
      </c>
      <c r="B56" s="701"/>
      <c r="C56" s="752">
        <v>0</v>
      </c>
      <c r="D56" s="752">
        <v>0</v>
      </c>
      <c r="E56" s="797" t="e">
        <f t="shared" si="8"/>
        <v>#DIV/0!</v>
      </c>
      <c r="F56" s="755" t="e">
        <f t="shared" si="2"/>
        <v>#DIV/0!</v>
      </c>
      <c r="G56" s="753">
        <v>0</v>
      </c>
      <c r="H56" s="753">
        <f t="shared" si="3"/>
        <v>0</v>
      </c>
      <c r="I56" s="797" t="e">
        <f t="shared" si="9"/>
        <v>#DIV/0!</v>
      </c>
      <c r="J56" s="756" t="e">
        <f t="shared" si="6"/>
        <v>#DIV/0!</v>
      </c>
      <c r="K56" s="757">
        <v>0</v>
      </c>
      <c r="L56" s="760" t="e">
        <f t="shared" si="4"/>
        <v>#DIV/0!</v>
      </c>
      <c r="M56" s="840">
        <v>0</v>
      </c>
      <c r="N56" s="841">
        <v>0</v>
      </c>
      <c r="O56" s="756" t="e">
        <f t="shared" si="7"/>
        <v>#DIV/0!</v>
      </c>
      <c r="P56" s="758">
        <v>0</v>
      </c>
      <c r="Q56" s="800">
        <v>0</v>
      </c>
      <c r="R56" s="756" t="e">
        <f t="shared" si="10"/>
        <v>#DIV/0!</v>
      </c>
      <c r="V56" s="701"/>
      <c r="W56" s="701"/>
    </row>
    <row r="57" spans="1:23">
      <c r="A57" s="787">
        <f t="shared" si="5"/>
        <v>30</v>
      </c>
      <c r="B57" s="701"/>
      <c r="C57" s="752">
        <v>0</v>
      </c>
      <c r="D57" s="752">
        <v>0</v>
      </c>
      <c r="E57" s="797" t="e">
        <f t="shared" si="8"/>
        <v>#DIV/0!</v>
      </c>
      <c r="F57" s="755" t="e">
        <f t="shared" si="2"/>
        <v>#DIV/0!</v>
      </c>
      <c r="G57" s="753">
        <v>0</v>
      </c>
      <c r="H57" s="753">
        <f t="shared" si="3"/>
        <v>0</v>
      </c>
      <c r="I57" s="797" t="e">
        <f t="shared" si="9"/>
        <v>#DIV/0!</v>
      </c>
      <c r="J57" s="756" t="e">
        <f t="shared" si="6"/>
        <v>#DIV/0!</v>
      </c>
      <c r="K57" s="757">
        <v>0</v>
      </c>
      <c r="L57" s="760" t="e">
        <f t="shared" si="4"/>
        <v>#DIV/0!</v>
      </c>
      <c r="M57" s="840">
        <v>0</v>
      </c>
      <c r="N57" s="841">
        <v>0</v>
      </c>
      <c r="O57" s="756" t="e">
        <f t="shared" si="7"/>
        <v>#DIV/0!</v>
      </c>
      <c r="P57" s="758">
        <v>0</v>
      </c>
      <c r="Q57" s="800">
        <v>0</v>
      </c>
      <c r="R57" s="756" t="e">
        <f t="shared" si="10"/>
        <v>#DIV/0!</v>
      </c>
      <c r="V57" s="701"/>
      <c r="W57" s="701"/>
    </row>
    <row r="58" spans="1:23">
      <c r="A58" s="787">
        <f t="shared" si="5"/>
        <v>31</v>
      </c>
      <c r="B58" s="701"/>
      <c r="C58" s="752">
        <v>0</v>
      </c>
      <c r="D58" s="752">
        <v>0</v>
      </c>
      <c r="E58" s="797" t="e">
        <f t="shared" si="8"/>
        <v>#DIV/0!</v>
      </c>
      <c r="F58" s="755" t="e">
        <f t="shared" si="2"/>
        <v>#DIV/0!</v>
      </c>
      <c r="G58" s="753">
        <v>0</v>
      </c>
      <c r="H58" s="753">
        <f t="shared" si="3"/>
        <v>0</v>
      </c>
      <c r="I58" s="797" t="e">
        <f t="shared" si="9"/>
        <v>#DIV/0!</v>
      </c>
      <c r="J58" s="756" t="e">
        <f t="shared" si="6"/>
        <v>#DIV/0!</v>
      </c>
      <c r="K58" s="757">
        <v>0</v>
      </c>
      <c r="L58" s="760" t="e">
        <f t="shared" si="4"/>
        <v>#DIV/0!</v>
      </c>
      <c r="M58" s="840">
        <v>0</v>
      </c>
      <c r="N58" s="841">
        <v>0</v>
      </c>
      <c r="O58" s="756" t="e">
        <f t="shared" si="7"/>
        <v>#DIV/0!</v>
      </c>
      <c r="P58" s="758">
        <v>0</v>
      </c>
      <c r="Q58" s="800">
        <v>0</v>
      </c>
      <c r="R58" s="756" t="e">
        <f t="shared" si="10"/>
        <v>#DIV/0!</v>
      </c>
      <c r="V58" s="701"/>
      <c r="W58" s="701"/>
    </row>
    <row r="59" spans="1:23">
      <c r="A59" s="787">
        <f t="shared" si="5"/>
        <v>32</v>
      </c>
      <c r="B59" s="701"/>
      <c r="C59" s="752">
        <v>0</v>
      </c>
      <c r="D59" s="752">
        <v>0</v>
      </c>
      <c r="E59" s="797" t="e">
        <f t="shared" si="8"/>
        <v>#DIV/0!</v>
      </c>
      <c r="F59" s="755" t="e">
        <f t="shared" si="2"/>
        <v>#DIV/0!</v>
      </c>
      <c r="G59" s="753">
        <v>0</v>
      </c>
      <c r="H59" s="753">
        <f t="shared" si="3"/>
        <v>0</v>
      </c>
      <c r="I59" s="797" t="e">
        <f t="shared" si="9"/>
        <v>#DIV/0!</v>
      </c>
      <c r="J59" s="756" t="e">
        <f t="shared" si="6"/>
        <v>#DIV/0!</v>
      </c>
      <c r="K59" s="757">
        <v>0</v>
      </c>
      <c r="L59" s="760" t="e">
        <f t="shared" si="4"/>
        <v>#DIV/0!</v>
      </c>
      <c r="M59" s="840">
        <v>0</v>
      </c>
      <c r="N59" s="841">
        <v>0</v>
      </c>
      <c r="O59" s="756" t="e">
        <f t="shared" si="7"/>
        <v>#DIV/0!</v>
      </c>
      <c r="P59" s="758">
        <v>0</v>
      </c>
      <c r="Q59" s="800">
        <v>0</v>
      </c>
      <c r="R59" s="756" t="e">
        <f t="shared" si="10"/>
        <v>#DIV/0!</v>
      </c>
      <c r="V59" s="701"/>
      <c r="W59" s="701"/>
    </row>
    <row r="60" spans="1:23">
      <c r="A60" s="788"/>
      <c r="B60" s="761"/>
      <c r="C60" s="761"/>
      <c r="D60" s="761"/>
      <c r="E60" s="762"/>
      <c r="F60" s="763"/>
      <c r="G60" s="761"/>
      <c r="H60" s="761"/>
      <c r="I60" s="761"/>
      <c r="J60" s="764"/>
      <c r="K60" s="761"/>
      <c r="L60" s="765"/>
      <c r="M60" s="766"/>
      <c r="N60" s="767"/>
      <c r="O60" s="766"/>
      <c r="P60" s="764"/>
      <c r="Q60" s="801"/>
      <c r="R60" s="768">
        <f t="shared" si="10"/>
        <v>0</v>
      </c>
      <c r="V60" s="701"/>
      <c r="W60" s="701"/>
    </row>
    <row r="61" spans="1:23">
      <c r="A61" s="783">
        <f>+A59+1</f>
        <v>33</v>
      </c>
      <c r="B61" s="731"/>
      <c r="C61" s="704" t="s">
        <v>9</v>
      </c>
      <c r="D61" s="769">
        <f>SUM(D42:D59)</f>
        <v>0</v>
      </c>
      <c r="E61" s="769"/>
      <c r="F61" s="769" t="e">
        <f t="shared" ref="F61:G61" si="11">SUM(F42:F59)</f>
        <v>#DIV/0!</v>
      </c>
      <c r="G61" s="769">
        <f t="shared" si="11"/>
        <v>0</v>
      </c>
      <c r="H61" s="769">
        <f>SUM(H42:H59)</f>
        <v>0</v>
      </c>
      <c r="I61" s="702"/>
      <c r="J61" s="769" t="e">
        <f>SUM(J42:J59)</f>
        <v>#DIV/0!</v>
      </c>
      <c r="K61" s="755">
        <f>SUM(K41:K60)</f>
        <v>0</v>
      </c>
      <c r="L61" s="755" t="e">
        <f>SUM(L41:L60)</f>
        <v>#DIV/0!</v>
      </c>
      <c r="M61" s="770"/>
      <c r="N61" s="755" t="e">
        <f>SUM(N41:N60)</f>
        <v>#DIV/0!</v>
      </c>
      <c r="O61" s="755" t="e">
        <f>SUM(O41:O60)</f>
        <v>#DIV/0!</v>
      </c>
      <c r="P61" s="755" t="e">
        <f>SUM(P41:P60)</f>
        <v>#DIV/0!</v>
      </c>
      <c r="Q61" s="755" t="e">
        <f>SUM(Q41:Q60)</f>
        <v>#DIV/0!</v>
      </c>
      <c r="R61" s="755" t="e">
        <f>SUM(R41:R60)</f>
        <v>#DIV/0!</v>
      </c>
      <c r="V61" s="701"/>
      <c r="W61" s="701"/>
    </row>
    <row r="62" spans="1:23">
      <c r="A62" s="783"/>
      <c r="B62" s="701"/>
      <c r="C62" s="701"/>
      <c r="D62" s="701"/>
      <c r="E62" s="701"/>
      <c r="F62" s="701"/>
      <c r="G62" s="701"/>
      <c r="H62" s="701"/>
      <c r="I62" s="701"/>
      <c r="J62" s="701"/>
      <c r="K62" s="701"/>
      <c r="L62" s="701"/>
      <c r="M62" s="701"/>
      <c r="N62" s="701"/>
      <c r="O62" s="701"/>
      <c r="P62" s="701"/>
      <c r="Q62" s="701"/>
      <c r="R62" s="701"/>
      <c r="S62" s="701"/>
      <c r="T62" s="701" t="s">
        <v>696</v>
      </c>
      <c r="U62" s="701"/>
      <c r="V62" s="701"/>
      <c r="W62" s="701"/>
    </row>
    <row r="63" spans="1:23" ht="15" thickBot="1">
      <c r="A63" s="789" t="s">
        <v>544</v>
      </c>
      <c r="B63" s="701"/>
      <c r="C63" s="701"/>
      <c r="D63" s="701"/>
      <c r="E63" s="701"/>
      <c r="F63" s="701"/>
      <c r="G63" s="701"/>
      <c r="H63" s="701"/>
      <c r="I63" s="701"/>
      <c r="J63" s="701"/>
      <c r="K63" s="701"/>
      <c r="L63" s="701"/>
      <c r="M63" s="701"/>
      <c r="N63" s="701"/>
      <c r="O63" s="701"/>
      <c r="P63" s="701"/>
      <c r="Q63" s="701"/>
      <c r="R63" s="701"/>
      <c r="S63" s="701"/>
      <c r="T63" s="701"/>
      <c r="U63" s="701"/>
      <c r="V63" s="701"/>
      <c r="W63" s="701"/>
    </row>
    <row r="64" spans="1:23" ht="15" customHeight="1">
      <c r="A64" s="783" t="s">
        <v>35</v>
      </c>
      <c r="B64" s="701"/>
      <c r="C64" s="805" t="s">
        <v>765</v>
      </c>
      <c r="D64" s="805"/>
      <c r="E64" s="805"/>
      <c r="F64" s="805"/>
      <c r="G64" s="805"/>
      <c r="H64" s="805"/>
      <c r="I64" s="805"/>
      <c r="J64" s="793"/>
      <c r="K64" s="793"/>
      <c r="L64" s="793"/>
      <c r="M64" s="793"/>
      <c r="N64" s="793"/>
      <c r="O64" s="793"/>
      <c r="P64" s="793"/>
      <c r="Q64" s="793"/>
      <c r="R64" s="793"/>
      <c r="S64" s="793"/>
      <c r="T64" s="701"/>
      <c r="U64" s="701"/>
      <c r="V64" s="701"/>
      <c r="W64" s="701"/>
    </row>
    <row r="65" spans="1:23" ht="15" customHeight="1">
      <c r="A65" s="783" t="s">
        <v>36</v>
      </c>
      <c r="B65" s="701"/>
      <c r="C65" s="805" t="s">
        <v>751</v>
      </c>
      <c r="D65" s="793"/>
      <c r="E65" s="793"/>
      <c r="F65" s="793"/>
      <c r="G65" s="793"/>
      <c r="H65" s="793"/>
      <c r="I65" s="793"/>
      <c r="J65" s="793"/>
      <c r="K65" s="793"/>
      <c r="L65" s="793"/>
      <c r="M65" s="793"/>
      <c r="N65" s="793"/>
      <c r="O65" s="793"/>
      <c r="P65" s="793"/>
      <c r="Q65" s="793"/>
      <c r="R65" s="793"/>
      <c r="S65" s="793"/>
      <c r="T65" s="701"/>
      <c r="U65" s="701"/>
      <c r="V65" s="701"/>
      <c r="W65" s="701"/>
    </row>
    <row r="66" spans="1:23" ht="17.25" customHeight="1">
      <c r="A66" s="783" t="s">
        <v>37</v>
      </c>
      <c r="B66" s="701"/>
      <c r="C66" s="794" t="s">
        <v>654</v>
      </c>
      <c r="D66" s="811" t="s">
        <v>655</v>
      </c>
      <c r="E66" s="811" t="s">
        <v>656</v>
      </c>
      <c r="F66" s="794"/>
      <c r="G66" s="794"/>
      <c r="H66" s="794"/>
      <c r="I66" s="794"/>
      <c r="J66" s="794"/>
      <c r="K66" s="794"/>
      <c r="L66" s="794"/>
      <c r="M66" s="794"/>
      <c r="N66" s="794"/>
      <c r="O66" s="794"/>
      <c r="P66" s="794"/>
      <c r="Q66" s="794"/>
      <c r="R66" s="771"/>
      <c r="S66" s="771"/>
      <c r="T66" s="701"/>
      <c r="U66" s="701"/>
      <c r="V66" s="701"/>
      <c r="W66" s="701"/>
    </row>
    <row r="67" spans="1:23">
      <c r="A67" s="783"/>
      <c r="B67" s="701"/>
      <c r="C67" s="812" t="s">
        <v>365</v>
      </c>
      <c r="D67" s="812"/>
      <c r="E67" s="812"/>
      <c r="F67" s="701"/>
      <c r="G67" s="701"/>
      <c r="H67" s="701"/>
      <c r="I67" s="701"/>
      <c r="J67" s="701"/>
      <c r="K67" s="701"/>
      <c r="L67" s="701"/>
      <c r="M67" s="701"/>
      <c r="N67" s="701"/>
      <c r="O67" s="701"/>
      <c r="P67" s="701"/>
      <c r="Q67" s="701"/>
      <c r="R67" s="701"/>
      <c r="S67" s="701"/>
      <c r="T67" s="701"/>
      <c r="U67" s="701"/>
      <c r="V67" s="701"/>
      <c r="W67" s="701"/>
    </row>
    <row r="68" spans="1:23">
      <c r="A68" s="783"/>
      <c r="B68" s="701"/>
      <c r="C68" s="812" t="s">
        <v>370</v>
      </c>
      <c r="D68" s="814"/>
      <c r="E68" s="814"/>
      <c r="F68" s="772"/>
      <c r="G68" s="772"/>
      <c r="H68" s="772"/>
      <c r="I68" s="772"/>
      <c r="J68" s="772"/>
      <c r="K68" s="772"/>
      <c r="L68" s="772"/>
      <c r="M68" s="772"/>
      <c r="N68" s="772"/>
      <c r="O68" s="772"/>
      <c r="P68" s="772"/>
      <c r="Q68" s="772"/>
      <c r="R68" s="772"/>
      <c r="S68" s="772"/>
      <c r="T68" s="701"/>
      <c r="U68" s="701"/>
      <c r="V68" s="701"/>
      <c r="W68" s="701"/>
    </row>
    <row r="69" spans="1:23">
      <c r="A69" s="783"/>
      <c r="B69" s="701"/>
      <c r="C69" s="812" t="s">
        <v>371</v>
      </c>
      <c r="D69" s="815"/>
      <c r="E69" s="815"/>
      <c r="F69" s="773"/>
      <c r="G69" s="773"/>
      <c r="H69" s="773"/>
      <c r="I69" s="773"/>
      <c r="J69" s="773"/>
      <c r="K69" s="773"/>
      <c r="L69" s="773"/>
      <c r="M69" s="773"/>
      <c r="N69" s="773"/>
      <c r="O69" s="773"/>
      <c r="P69" s="773"/>
      <c r="Q69" s="773"/>
      <c r="R69" s="773"/>
      <c r="S69" s="773"/>
      <c r="T69" s="701"/>
      <c r="U69" s="701"/>
      <c r="V69" s="701"/>
      <c r="W69" s="701"/>
    </row>
    <row r="70" spans="1:23">
      <c r="A70" s="790"/>
      <c r="B70" s="737"/>
      <c r="C70" s="813"/>
      <c r="D70" s="816"/>
      <c r="E70" s="816"/>
      <c r="F70" s="737"/>
      <c r="G70" s="737"/>
      <c r="H70" s="737"/>
      <c r="I70" s="737"/>
      <c r="J70" s="737"/>
      <c r="K70" s="737"/>
      <c r="L70" s="737"/>
      <c r="M70" s="737"/>
      <c r="N70" s="737"/>
      <c r="O70" s="737"/>
      <c r="P70" s="737"/>
      <c r="Q70" s="737"/>
      <c r="R70" s="737"/>
      <c r="S70" s="737"/>
      <c r="T70" s="737"/>
      <c r="U70" s="737"/>
      <c r="V70" s="737"/>
      <c r="W70" s="737"/>
    </row>
    <row r="71" spans="1:23">
      <c r="A71" s="791" t="s">
        <v>178</v>
      </c>
      <c r="B71" s="774"/>
      <c r="C71" s="701" t="s">
        <v>697</v>
      </c>
      <c r="D71" s="775"/>
      <c r="E71" s="776"/>
      <c r="F71" s="774"/>
      <c r="G71" s="775"/>
      <c r="H71" s="774"/>
      <c r="I71" s="774"/>
      <c r="J71" s="774"/>
      <c r="K71" s="777"/>
      <c r="L71" s="774"/>
      <c r="M71" s="774"/>
      <c r="N71" s="774"/>
      <c r="O71" s="774"/>
      <c r="P71" s="774"/>
      <c r="Q71" s="776"/>
      <c r="R71" s="776"/>
      <c r="S71" s="778"/>
      <c r="T71" s="774"/>
      <c r="U71" s="774"/>
      <c r="V71" s="774"/>
      <c r="W71" s="774"/>
    </row>
    <row r="72" spans="1:23">
      <c r="A72" s="791"/>
      <c r="B72" s="774"/>
      <c r="C72" s="795"/>
      <c r="D72" s="795"/>
      <c r="E72" s="795"/>
      <c r="F72" s="795"/>
      <c r="G72" s="795"/>
      <c r="H72" s="795"/>
      <c r="I72" s="795"/>
      <c r="J72" s="795"/>
      <c r="K72" s="795"/>
      <c r="L72" s="795"/>
      <c r="M72" s="795"/>
      <c r="N72" s="795"/>
      <c r="O72" s="795"/>
      <c r="P72" s="795"/>
      <c r="Q72" s="795"/>
      <c r="R72" s="795"/>
      <c r="S72" s="795"/>
      <c r="T72" s="774"/>
      <c r="U72" s="774"/>
      <c r="V72" s="774"/>
      <c r="W72" s="774"/>
    </row>
  </sheetData>
  <mergeCells count="3">
    <mergeCell ref="A1:T1"/>
    <mergeCell ref="A2:T2"/>
    <mergeCell ref="A3:T3"/>
  </mergeCells>
  <phoneticPr fontId="16" type="noConversion"/>
  <pageMargins left="0.7" right="0.7" top="0.75" bottom="0.75" header="0.3" footer="0.3"/>
  <pageSetup scale="2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29F8-C093-45F5-9E66-11AB8C9C58D0}">
  <sheetPr>
    <pageSetUpPr fitToPage="1"/>
  </sheetPr>
  <dimension ref="A1:L28"/>
  <sheetViews>
    <sheetView zoomScaleNormal="100" workbookViewId="0">
      <selection activeCell="C10" sqref="C10"/>
    </sheetView>
  </sheetViews>
  <sheetFormatPr defaultRowHeight="14.4"/>
  <cols>
    <col min="1" max="1" width="6.33203125" customWidth="1"/>
    <col min="2" max="2" width="30.44140625" customWidth="1"/>
    <col min="3" max="4" width="17.6640625" customWidth="1"/>
    <col min="5" max="5" width="19.33203125" customWidth="1"/>
    <col min="6" max="6" width="17.6640625" customWidth="1"/>
    <col min="7" max="7" width="14.5546875" bestFit="1" customWidth="1"/>
    <col min="8" max="8" width="18.33203125" customWidth="1"/>
    <col min="9" max="9" width="17.33203125" customWidth="1"/>
    <col min="10" max="10" width="18.44140625" bestFit="1" customWidth="1"/>
    <col min="11" max="11" width="20" customWidth="1"/>
    <col min="12" max="12" width="28.6640625" customWidth="1"/>
  </cols>
  <sheetData>
    <row r="1" spans="1:12" ht="15.6">
      <c r="A1" s="959" t="s">
        <v>64</v>
      </c>
      <c r="B1" s="959"/>
      <c r="C1" s="959"/>
      <c r="D1" s="959"/>
      <c r="E1" s="959"/>
      <c r="F1" s="959"/>
      <c r="G1" s="959"/>
      <c r="H1" s="818"/>
      <c r="I1" s="818"/>
      <c r="J1" s="818"/>
      <c r="K1" s="818"/>
      <c r="L1" s="818"/>
    </row>
    <row r="2" spans="1:12" ht="15.6">
      <c r="A2" s="959" t="s">
        <v>740</v>
      </c>
      <c r="B2" s="959"/>
      <c r="C2" s="959"/>
      <c r="D2" s="959"/>
      <c r="E2" s="959"/>
      <c r="F2" s="959"/>
      <c r="G2" s="959"/>
      <c r="H2" s="818"/>
      <c r="I2" s="818"/>
      <c r="J2" s="818"/>
      <c r="K2" s="818"/>
      <c r="L2" s="818"/>
    </row>
    <row r="3" spans="1:12" ht="15.6">
      <c r="A3" s="960" t="str">
        <f>+'Appendix A'!K3</f>
        <v>Actual or Projected for the 12 Months Ended December ….</v>
      </c>
      <c r="B3" s="960"/>
      <c r="C3" s="960"/>
      <c r="D3" s="960"/>
      <c r="E3" s="960"/>
      <c r="F3" s="960"/>
      <c r="G3" s="960"/>
      <c r="H3" s="43"/>
      <c r="I3" s="43"/>
      <c r="J3" s="43"/>
      <c r="K3" s="43"/>
      <c r="L3" s="43"/>
    </row>
    <row r="4" spans="1:12" ht="15.6">
      <c r="A4" s="423"/>
      <c r="B4" s="44"/>
      <c r="C4" s="44"/>
      <c r="D4" s="44"/>
      <c r="E4" s="44"/>
      <c r="F4" s="44"/>
      <c r="G4" s="44"/>
      <c r="H4" s="44"/>
      <c r="I4" s="44"/>
      <c r="J4" s="44"/>
      <c r="K4" s="44"/>
      <c r="L4" s="44"/>
    </row>
    <row r="5" spans="1:12" ht="15.6">
      <c r="A5" s="423"/>
      <c r="B5" s="44"/>
      <c r="C5" s="44" t="s">
        <v>69</v>
      </c>
      <c r="D5" s="44" t="s">
        <v>70</v>
      </c>
      <c r="E5" s="44" t="s">
        <v>71</v>
      </c>
      <c r="F5" s="44" t="s">
        <v>72</v>
      </c>
      <c r="G5" s="424" t="s">
        <v>73</v>
      </c>
      <c r="H5" s="44"/>
      <c r="I5" s="424"/>
      <c r="J5" s="424"/>
      <c r="K5" s="424"/>
      <c r="L5" s="424"/>
    </row>
    <row r="6" spans="1:12" ht="16.2" thickBot="1">
      <c r="A6" s="48" t="s">
        <v>123</v>
      </c>
      <c r="B6" s="971" t="s">
        <v>657</v>
      </c>
      <c r="C6" s="971"/>
      <c r="D6" s="971"/>
      <c r="E6" s="971"/>
      <c r="F6" s="971"/>
      <c r="G6" s="971"/>
      <c r="H6" s="44"/>
      <c r="I6" s="44"/>
      <c r="J6" s="44"/>
      <c r="K6" s="44"/>
      <c r="L6" s="44"/>
    </row>
    <row r="7" spans="1:12" ht="15.6">
      <c r="A7" s="423"/>
      <c r="B7" s="820"/>
      <c r="C7" s="821"/>
      <c r="D7" s="821" t="s">
        <v>366</v>
      </c>
      <c r="E7" s="821" t="s">
        <v>367</v>
      </c>
      <c r="F7" s="821" t="s">
        <v>368</v>
      </c>
      <c r="G7" s="822" t="s">
        <v>369</v>
      </c>
      <c r="H7" s="44"/>
      <c r="I7" s="44"/>
      <c r="J7" s="44"/>
      <c r="K7" s="44"/>
      <c r="L7" s="44"/>
    </row>
    <row r="8" spans="1:12" ht="28.2">
      <c r="A8" s="423">
        <v>1</v>
      </c>
      <c r="B8" s="823" t="s">
        <v>145</v>
      </c>
      <c r="C8" s="394" t="s">
        <v>770</v>
      </c>
      <c r="D8" s="853">
        <f>+'6b10-Project Cost of Capital'!D8</f>
        <v>0</v>
      </c>
      <c r="E8" s="854" t="e">
        <f>+D8/D11</f>
        <v>#DIV/0!</v>
      </c>
      <c r="F8" s="895">
        <v>0</v>
      </c>
      <c r="G8" s="824" t="e">
        <f>E8*F8</f>
        <v>#DIV/0!</v>
      </c>
      <c r="H8" s="398"/>
      <c r="I8" s="398"/>
      <c r="J8" s="398"/>
      <c r="K8" s="398"/>
      <c r="L8" s="398"/>
    </row>
    <row r="9" spans="1:12" ht="28.2">
      <c r="A9" s="423">
        <f>+A8+1</f>
        <v>2</v>
      </c>
      <c r="B9" s="823" t="s">
        <v>146</v>
      </c>
      <c r="C9" s="394" t="s">
        <v>770</v>
      </c>
      <c r="D9" s="825">
        <f>+'6b10-Project Cost of Capital'!D9</f>
        <v>0</v>
      </c>
      <c r="E9" s="854" t="e">
        <f>+D9/D11</f>
        <v>#DIV/0!</v>
      </c>
      <c r="F9" s="896">
        <v>0</v>
      </c>
      <c r="G9" s="824" t="e">
        <f>E9*F9</f>
        <v>#DIV/0!</v>
      </c>
      <c r="H9" s="398"/>
      <c r="I9" s="398"/>
      <c r="J9" s="398"/>
      <c r="K9" s="398"/>
      <c r="L9" s="398"/>
    </row>
    <row r="10" spans="1:12" ht="28.2">
      <c r="A10" s="423">
        <f t="shared" ref="A10:A11" si="0">+A9+1</f>
        <v>3</v>
      </c>
      <c r="B10" s="823" t="s">
        <v>147</v>
      </c>
      <c r="C10" s="394" t="s">
        <v>770</v>
      </c>
      <c r="D10" s="848">
        <f>+'6b10-Project Cost of Capital'!D10</f>
        <v>0</v>
      </c>
      <c r="E10" s="847" t="e">
        <f>+D10/D11</f>
        <v>#DIV/0!</v>
      </c>
      <c r="F10" s="826">
        <v>0.01</v>
      </c>
      <c r="G10" s="827" t="e">
        <f>E10*F10</f>
        <v>#DIV/0!</v>
      </c>
      <c r="H10" s="398"/>
      <c r="I10" s="398"/>
      <c r="J10" s="398"/>
      <c r="K10" s="398"/>
      <c r="L10" s="398"/>
    </row>
    <row r="11" spans="1:12" ht="15.6">
      <c r="A11" s="423">
        <f t="shared" si="0"/>
        <v>4</v>
      </c>
      <c r="B11" s="823" t="s">
        <v>148</v>
      </c>
      <c r="C11" s="855"/>
      <c r="D11" s="856">
        <f>SUM(D8:D10)</f>
        <v>0</v>
      </c>
      <c r="E11" s="828" t="e">
        <f>+SUM(E8:E10)</f>
        <v>#DIV/0!</v>
      </c>
      <c r="F11" s="394"/>
      <c r="G11" s="824" t="e">
        <f>SUM(G8:G10)</f>
        <v>#DIV/0!</v>
      </c>
      <c r="H11" s="398"/>
      <c r="I11" s="398"/>
      <c r="J11" s="398"/>
      <c r="K11" s="398"/>
      <c r="L11" s="398"/>
    </row>
    <row r="12" spans="1:12" ht="15.6">
      <c r="A12" s="423"/>
      <c r="B12" s="829"/>
      <c r="C12" s="857"/>
      <c r="D12" s="857"/>
      <c r="E12" s="857"/>
      <c r="F12" s="857"/>
      <c r="G12" s="830"/>
      <c r="H12" s="44"/>
      <c r="I12" s="44"/>
      <c r="J12" s="44"/>
      <c r="K12" s="44"/>
      <c r="L12" s="44"/>
    </row>
    <row r="13" spans="1:12" ht="28.2">
      <c r="A13" s="846">
        <f>+A11+1</f>
        <v>5</v>
      </c>
      <c r="B13" s="823" t="s">
        <v>658</v>
      </c>
      <c r="C13" s="469" t="str">
        <f>"Line "&amp;A11&amp;" * Appendix A, Line "&amp;'Appendix A'!$A$105&amp;""</f>
        <v>Line 4 * Appendix A, Line 61</v>
      </c>
      <c r="D13" s="390"/>
      <c r="E13" s="390"/>
      <c r="F13" s="390"/>
      <c r="G13" s="836" t="e">
        <f>+G11*'Appendix A'!D105</f>
        <v>#DIV/0!</v>
      </c>
      <c r="H13" s="390"/>
    </row>
    <row r="14" spans="1:12">
      <c r="A14" s="448"/>
      <c r="B14" s="831"/>
      <c r="C14" s="390"/>
      <c r="D14" s="390"/>
      <c r="E14" s="390"/>
      <c r="F14" s="390"/>
      <c r="G14" s="832"/>
      <c r="H14" s="390"/>
    </row>
    <row r="15" spans="1:12">
      <c r="A15" s="846">
        <f>+A13+1</f>
        <v>6</v>
      </c>
      <c r="B15" s="831" t="s">
        <v>9</v>
      </c>
      <c r="C15" s="477" t="str">
        <f>"Line "&amp;A11&amp;" + Line "&amp;A13&amp;""</f>
        <v>Line 4 + Line 5</v>
      </c>
      <c r="D15" s="390"/>
      <c r="E15" s="390"/>
      <c r="F15" s="390"/>
      <c r="G15" s="833" t="e">
        <f>+G11+G13</f>
        <v>#DIV/0!</v>
      </c>
      <c r="H15" s="390"/>
    </row>
    <row r="16" spans="1:12">
      <c r="A16" s="448"/>
      <c r="B16" s="831"/>
      <c r="C16" s="390"/>
      <c r="D16" s="390"/>
      <c r="E16" s="390"/>
      <c r="F16" s="390"/>
      <c r="G16" s="832"/>
      <c r="H16" s="390"/>
    </row>
    <row r="17" spans="1:7" ht="28.2">
      <c r="A17" s="846">
        <f>+A15+1</f>
        <v>7</v>
      </c>
      <c r="B17" s="831" t="s">
        <v>661</v>
      </c>
      <c r="C17" s="469" t="str">
        <f>"Workpaper 10b10, Line "&amp;'10b10-Schedule 10 ATRRs'!A14&amp;""</f>
        <v>Workpaper 10b10, Line 3</v>
      </c>
      <c r="D17" s="390"/>
      <c r="E17" s="390"/>
      <c r="F17" s="390"/>
      <c r="G17" s="837">
        <f>+'10b10-Schedule 10 ATRRs'!H14</f>
        <v>0</v>
      </c>
    </row>
    <row r="18" spans="1:7">
      <c r="A18" s="448"/>
      <c r="B18" s="831"/>
      <c r="C18" s="390"/>
      <c r="D18" s="390"/>
      <c r="E18" s="390"/>
      <c r="F18" s="390"/>
      <c r="G18" s="832"/>
    </row>
    <row r="19" spans="1:7" ht="15" thickBot="1">
      <c r="A19" s="846">
        <f>+A17+1</f>
        <v>8</v>
      </c>
      <c r="B19" s="834" t="s">
        <v>659</v>
      </c>
      <c r="C19" s="858" t="str">
        <f>"Line "&amp;A15&amp;" * Line "&amp;A17&amp;""</f>
        <v>Line 6 * Line 7</v>
      </c>
      <c r="D19" s="835"/>
      <c r="E19" s="835"/>
      <c r="F19" s="835"/>
      <c r="G19" s="819" t="e">
        <f>+G15*G17</f>
        <v>#DIV/0!</v>
      </c>
    </row>
    <row r="20" spans="1:7" ht="15.6">
      <c r="B20" s="325"/>
      <c r="C20" s="325"/>
      <c r="D20" s="325"/>
      <c r="E20" s="325"/>
      <c r="F20" s="325"/>
      <c r="G20" s="325"/>
    </row>
    <row r="21" spans="1:7" ht="15.6">
      <c r="B21" s="325"/>
      <c r="C21" s="325"/>
      <c r="D21" s="325"/>
      <c r="E21" s="325"/>
      <c r="F21" s="325"/>
      <c r="G21" s="325"/>
    </row>
    <row r="22" spans="1:7" ht="15.6">
      <c r="B22" s="325"/>
      <c r="C22" s="325"/>
      <c r="D22" s="325"/>
      <c r="E22" s="325"/>
      <c r="F22" s="325"/>
      <c r="G22" s="325"/>
    </row>
    <row r="23" spans="1:7" ht="15.6">
      <c r="B23" s="325"/>
      <c r="C23" s="325"/>
      <c r="D23" s="325"/>
      <c r="E23" s="325"/>
      <c r="F23" s="325"/>
      <c r="G23" s="325"/>
    </row>
    <row r="24" spans="1:7" ht="15.6">
      <c r="B24" s="325"/>
      <c r="C24" s="325"/>
      <c r="D24" s="325"/>
      <c r="E24" s="325"/>
      <c r="F24" s="325"/>
      <c r="G24" s="325"/>
    </row>
    <row r="25" spans="1:7" ht="15.6">
      <c r="B25" s="325"/>
      <c r="C25" s="325"/>
      <c r="D25" s="325"/>
      <c r="E25" s="325"/>
      <c r="F25" s="325"/>
      <c r="G25" s="325"/>
    </row>
    <row r="26" spans="1:7" ht="15.6">
      <c r="B26" s="325"/>
      <c r="C26" s="325"/>
      <c r="D26" s="325"/>
      <c r="E26" s="325"/>
      <c r="F26" s="325"/>
      <c r="G26" s="325"/>
    </row>
    <row r="27" spans="1:7" ht="15.6">
      <c r="B27" s="325"/>
      <c r="C27" s="325"/>
      <c r="D27" s="325"/>
      <c r="E27" s="325"/>
      <c r="F27" s="325"/>
      <c r="G27" s="325"/>
    </row>
    <row r="28" spans="1:7" ht="15.6">
      <c r="B28" s="325"/>
      <c r="C28" s="325"/>
      <c r="D28" s="325"/>
      <c r="E28" s="325"/>
      <c r="F28" s="325"/>
      <c r="G28" s="325"/>
    </row>
  </sheetData>
  <mergeCells count="4">
    <mergeCell ref="B6:G6"/>
    <mergeCell ref="A1:G1"/>
    <mergeCell ref="A2:G2"/>
    <mergeCell ref="A3:G3"/>
  </mergeCells>
  <phoneticPr fontId="16" type="noConversion"/>
  <pageMargins left="0.7" right="0.7" top="0.75" bottom="0.75" header="0.3" footer="0.3"/>
  <pageSetup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10a19-Schedule 19 ATRRs</vt:lpstr>
      <vt:lpstr>10b10-Schedule 10 ATRRs</vt:lpstr>
      <vt:lpstr>11-ROE Adder</vt:lpstr>
      <vt:lpstr>'1-RB Items'!Print_Area</vt:lpstr>
      <vt:lpstr>'2a10-ADIT Current Year'!Print_Area</vt:lpstr>
      <vt:lpstr>'2a19-ADIT Current Year '!Print_Area</vt:lpstr>
      <vt:lpstr>'3a19-EADIT'!Print_Area</vt:lpstr>
      <vt:lpstr>'3b10-EADIT'!Print_Area</vt:lpstr>
      <vt:lpstr>'4-IT Permanent Differences'!Print_Area</vt:lpstr>
      <vt:lpstr>'5-Project Return'!Print_Area</vt:lpstr>
      <vt:lpstr>'6a19-Project Cost of Capital'!Print_Area</vt:lpstr>
      <vt:lpstr>'6b10-Project Cost of Capital'!Print_Area</vt:lpstr>
      <vt:lpstr>'9-Corrections'!Print_Area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2023-05-26T00:12:08Z</cp:lastPrinted>
  <dcterms:created xsi:type="dcterms:W3CDTF">2017-06-08T16:04:55Z</dcterms:created>
  <dcterms:modified xsi:type="dcterms:W3CDTF">2024-01-04T16:14:49Z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2023-06-20T17:26:41Z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29aa6d37-4455-45b9-88ae-febfe10751c3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6490586b-6766-439a-826f-fa6da183971c_Enabled">
    <vt:lpwstr>true</vt:lpwstr>
  </property>
  <property fmtid="{D5CDD505-2E9C-101B-9397-08002B2CF9AE}" pid="11" name="MSIP_Label_6490586b-6766-439a-826f-fa6da183971c_SetDate">
    <vt:lpwstr>2023-06-21T18:04:28Z</vt:lpwstr>
  </property>
  <property fmtid="{D5CDD505-2E9C-101B-9397-08002B2CF9AE}" pid="12" name="MSIP_Label_6490586b-6766-439a-826f-fa6da183971c_Method">
    <vt:lpwstr>Standard</vt:lpwstr>
  </property>
  <property fmtid="{D5CDD505-2E9C-101B-9397-08002B2CF9AE}" pid="13" name="MSIP_Label_6490586b-6766-439a-826f-fa6da183971c_Name">
    <vt:lpwstr>General</vt:lpwstr>
  </property>
  <property fmtid="{D5CDD505-2E9C-101B-9397-08002B2CF9AE}" pid="14" name="MSIP_Label_6490586b-6766-439a-826f-fa6da183971c_SiteId">
    <vt:lpwstr>e9aef9b7-25ca-4518-a881-33e546773136</vt:lpwstr>
  </property>
  <property fmtid="{D5CDD505-2E9C-101B-9397-08002B2CF9AE}" pid="15" name="MSIP_Label_6490586b-6766-439a-826f-fa6da183971c_ActionId">
    <vt:lpwstr>cb0bb55e-87d0-48a9-a939-3a40675a5fcb</vt:lpwstr>
  </property>
  <property fmtid="{D5CDD505-2E9C-101B-9397-08002B2CF9AE}" pid="16" name="MSIP_Label_6490586b-6766-439a-826f-fa6da183971c_ContentBits">
    <vt:lpwstr>0</vt:lpwstr>
  </property>
  <property fmtid="{D5CDD505-2E9C-101B-9397-08002B2CF9AE}" pid="17" name="_AdHocReviewCycleID">
    <vt:i4>-1723463086</vt:i4>
  </property>
  <property fmtid="{D5CDD505-2E9C-101B-9397-08002B2CF9AE}" pid="18" name="_EmailSubject">
    <vt:lpwstr>[EXT] RE: Con Edison Formula Rate - Compliance Filing (FERC Docket No. ER23-2212)</vt:lpwstr>
  </property>
  <property fmtid="{D5CDD505-2E9C-101B-9397-08002B2CF9AE}" pid="19" name="_AuthorEmail">
    <vt:lpwstr>GBissell@nyiso.com</vt:lpwstr>
  </property>
  <property fmtid="{D5CDD505-2E9C-101B-9397-08002B2CF9AE}" pid="20" name="_AuthorEmailDisplayName">
    <vt:lpwstr>Bissell, Garrett E</vt:lpwstr>
  </property>
</Properties>
</file>